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Desktop_7mar2018\Slavka\TJ Slávia\2022\Projekt TV\2023\"/>
    </mc:Choice>
  </mc:AlternateContent>
  <bookViews>
    <workbookView xWindow="0" yWindow="0" windowWidth="23040" windowHeight="8184"/>
  </bookViews>
  <sheets>
    <sheet name="Použitie fin.prostriedkov" sheetId="2" r:id="rId1"/>
  </sheets>
  <definedNames>
    <definedName name="_xlnm._FilterDatabase" localSheetId="0" hidden="1">'Použitie fin.prostriedkov'!$B$127:$J$256</definedName>
    <definedName name="_xlnm.Print_Titles" localSheetId="0">'Použitie fin.prostriedkov'!$127:$127</definedName>
    <definedName name="_xlnm.Print_Area" localSheetId="0">'Použitie fin.prostriedkov'!$B$4:$I$76,'Použitie fin.prostriedkov'!$B$82:$I$111,'Použitie fin.prostriedkov'!$B$117:$I$256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344" i="2" l="1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321" i="2" s="1"/>
  <c r="J321" i="2" s="1"/>
  <c r="Z342" i="2"/>
  <c r="Y339" i="2" l="1"/>
  <c r="Y341" i="2" s="1"/>
  <c r="W337" i="2" l="1"/>
  <c r="W338" i="2" s="1"/>
  <c r="X338" i="2"/>
  <c r="X339" i="2" s="1"/>
  <c r="V336" i="2"/>
  <c r="V337" i="2" s="1"/>
  <c r="U335" i="2"/>
  <c r="U336" i="2" s="1"/>
  <c r="K334" i="2"/>
  <c r="K335" i="2" s="1"/>
  <c r="I35" i="2" l="1"/>
  <c r="I34" i="2"/>
  <c r="I33" i="2"/>
  <c r="BH256" i="2"/>
  <c r="BG256" i="2"/>
  <c r="BF256" i="2"/>
  <c r="BD256" i="2"/>
  <c r="S256" i="2"/>
  <c r="Q256" i="2"/>
  <c r="O256" i="2"/>
  <c r="BH255" i="2"/>
  <c r="BG255" i="2"/>
  <c r="BF255" i="2"/>
  <c r="BD255" i="2"/>
  <c r="S255" i="2"/>
  <c r="Q255" i="2"/>
  <c r="O255" i="2"/>
  <c r="BH254" i="2"/>
  <c r="BG254" i="2"/>
  <c r="BF254" i="2"/>
  <c r="BD254" i="2"/>
  <c r="S254" i="2"/>
  <c r="Q254" i="2"/>
  <c r="O254" i="2"/>
  <c r="BH253" i="2"/>
  <c r="BG253" i="2"/>
  <c r="BF253" i="2"/>
  <c r="BD253" i="2"/>
  <c r="S253" i="2"/>
  <c r="Q253" i="2"/>
  <c r="O253" i="2"/>
  <c r="BH252" i="2"/>
  <c r="BG252" i="2"/>
  <c r="BF252" i="2"/>
  <c r="BD252" i="2"/>
  <c r="S252" i="2"/>
  <c r="Q252" i="2"/>
  <c r="O252" i="2"/>
  <c r="BH251" i="2"/>
  <c r="BG251" i="2"/>
  <c r="BF251" i="2"/>
  <c r="BD251" i="2"/>
  <c r="S251" i="2"/>
  <c r="Q251" i="2"/>
  <c r="O251" i="2"/>
  <c r="BH250" i="2"/>
  <c r="BG250" i="2"/>
  <c r="BF250" i="2"/>
  <c r="BD250" i="2"/>
  <c r="S250" i="2"/>
  <c r="Q250" i="2"/>
  <c r="O250" i="2"/>
  <c r="BH249" i="2"/>
  <c r="BG249" i="2"/>
  <c r="BF249" i="2"/>
  <c r="BD249" i="2"/>
  <c r="S249" i="2"/>
  <c r="Q249" i="2"/>
  <c r="O249" i="2"/>
  <c r="BH248" i="2"/>
  <c r="BG248" i="2"/>
  <c r="BF248" i="2"/>
  <c r="BD248" i="2"/>
  <c r="S248" i="2"/>
  <c r="Q248" i="2"/>
  <c r="O248" i="2"/>
  <c r="BH247" i="2"/>
  <c r="BG247" i="2"/>
  <c r="BF247" i="2"/>
  <c r="BD247" i="2"/>
  <c r="S247" i="2"/>
  <c r="Q247" i="2"/>
  <c r="O247" i="2"/>
  <c r="BH246" i="2"/>
  <c r="BG246" i="2"/>
  <c r="BF246" i="2"/>
  <c r="BD246" i="2"/>
  <c r="S246" i="2"/>
  <c r="Q246" i="2"/>
  <c r="O246" i="2"/>
  <c r="BH245" i="2"/>
  <c r="BG245" i="2"/>
  <c r="BF245" i="2"/>
  <c r="BD245" i="2"/>
  <c r="S245" i="2"/>
  <c r="Q245" i="2"/>
  <c r="O245" i="2"/>
  <c r="BH244" i="2"/>
  <c r="BG244" i="2"/>
  <c r="BF244" i="2"/>
  <c r="BD244" i="2"/>
  <c r="S244" i="2"/>
  <c r="Q244" i="2"/>
  <c r="O244" i="2"/>
  <c r="BH243" i="2"/>
  <c r="BG243" i="2"/>
  <c r="BF243" i="2"/>
  <c r="BD243" i="2"/>
  <c r="S243" i="2"/>
  <c r="Q243" i="2"/>
  <c r="O243" i="2"/>
  <c r="BH242" i="2"/>
  <c r="BG242" i="2"/>
  <c r="BF242" i="2"/>
  <c r="BD242" i="2"/>
  <c r="S242" i="2"/>
  <c r="Q242" i="2"/>
  <c r="O242" i="2"/>
  <c r="BH241" i="2"/>
  <c r="BG241" i="2"/>
  <c r="BF241" i="2"/>
  <c r="BD241" i="2"/>
  <c r="S241" i="2"/>
  <c r="Q241" i="2"/>
  <c r="O241" i="2"/>
  <c r="BH240" i="2"/>
  <c r="BG240" i="2"/>
  <c r="BF240" i="2"/>
  <c r="BD240" i="2"/>
  <c r="S240" i="2"/>
  <c r="Q240" i="2"/>
  <c r="O240" i="2"/>
  <c r="BH239" i="2"/>
  <c r="BG239" i="2"/>
  <c r="BF239" i="2"/>
  <c r="BD239" i="2"/>
  <c r="S239" i="2"/>
  <c r="Q239" i="2"/>
  <c r="O239" i="2"/>
  <c r="BH238" i="2"/>
  <c r="BG238" i="2"/>
  <c r="BF238" i="2"/>
  <c r="BD238" i="2"/>
  <c r="S238" i="2"/>
  <c r="Q238" i="2"/>
  <c r="O238" i="2"/>
  <c r="BH237" i="2"/>
  <c r="BG237" i="2"/>
  <c r="BF237" i="2"/>
  <c r="BD237" i="2"/>
  <c r="S237" i="2"/>
  <c r="Q237" i="2"/>
  <c r="O237" i="2"/>
  <c r="BH236" i="2"/>
  <c r="BG236" i="2"/>
  <c r="BF236" i="2"/>
  <c r="BD236" i="2"/>
  <c r="S236" i="2"/>
  <c r="Q236" i="2"/>
  <c r="O236" i="2"/>
  <c r="BH235" i="2"/>
  <c r="BG235" i="2"/>
  <c r="BF235" i="2"/>
  <c r="BD235" i="2"/>
  <c r="S235" i="2"/>
  <c r="Q235" i="2"/>
  <c r="O235" i="2"/>
  <c r="BH234" i="2"/>
  <c r="BG234" i="2"/>
  <c r="BF234" i="2"/>
  <c r="BD234" i="2"/>
  <c r="S234" i="2"/>
  <c r="Q234" i="2"/>
  <c r="O234" i="2"/>
  <c r="BH233" i="2"/>
  <c r="BG233" i="2"/>
  <c r="BF233" i="2"/>
  <c r="BD233" i="2"/>
  <c r="S233" i="2"/>
  <c r="Q233" i="2"/>
  <c r="O233" i="2"/>
  <c r="BH232" i="2"/>
  <c r="BG232" i="2"/>
  <c r="BF232" i="2"/>
  <c r="BD232" i="2"/>
  <c r="S232" i="2"/>
  <c r="Q232" i="2"/>
  <c r="O232" i="2"/>
  <c r="BH231" i="2"/>
  <c r="BG231" i="2"/>
  <c r="BF231" i="2"/>
  <c r="BD231" i="2"/>
  <c r="S231" i="2"/>
  <c r="Q231" i="2"/>
  <c r="O231" i="2"/>
  <c r="BH228" i="2"/>
  <c r="BG228" i="2"/>
  <c r="BF228" i="2"/>
  <c r="BD228" i="2"/>
  <c r="S228" i="2"/>
  <c r="Q228" i="2"/>
  <c r="O228" i="2"/>
  <c r="BH227" i="2"/>
  <c r="BG227" i="2"/>
  <c r="BF227" i="2"/>
  <c r="BD227" i="2"/>
  <c r="S227" i="2"/>
  <c r="Q227" i="2"/>
  <c r="O227" i="2"/>
  <c r="BH226" i="2"/>
  <c r="BG226" i="2"/>
  <c r="BF226" i="2"/>
  <c r="BD226" i="2"/>
  <c r="S226" i="2"/>
  <c r="Q226" i="2"/>
  <c r="O226" i="2"/>
  <c r="BH225" i="2"/>
  <c r="BG225" i="2"/>
  <c r="BF225" i="2"/>
  <c r="BD225" i="2"/>
  <c r="S225" i="2"/>
  <c r="Q225" i="2"/>
  <c r="O225" i="2"/>
  <c r="BH224" i="2"/>
  <c r="BG224" i="2"/>
  <c r="BF224" i="2"/>
  <c r="BD224" i="2"/>
  <c r="S224" i="2"/>
  <c r="Q224" i="2"/>
  <c r="O224" i="2"/>
  <c r="BH222" i="2"/>
  <c r="BG222" i="2"/>
  <c r="BF222" i="2"/>
  <c r="BD222" i="2"/>
  <c r="S222" i="2"/>
  <c r="Q222" i="2"/>
  <c r="O222" i="2"/>
  <c r="BH221" i="2"/>
  <c r="BG221" i="2"/>
  <c r="BF221" i="2"/>
  <c r="BD221" i="2"/>
  <c r="S221" i="2"/>
  <c r="Q221" i="2"/>
  <c r="O221" i="2"/>
  <c r="BH219" i="2"/>
  <c r="BG219" i="2"/>
  <c r="BF219" i="2"/>
  <c r="BD219" i="2"/>
  <c r="S219" i="2"/>
  <c r="Q219" i="2"/>
  <c r="O219" i="2"/>
  <c r="BH218" i="2"/>
  <c r="BG218" i="2"/>
  <c r="BF218" i="2"/>
  <c r="BD218" i="2"/>
  <c r="S218" i="2"/>
  <c r="Q218" i="2"/>
  <c r="O218" i="2"/>
  <c r="BH217" i="2"/>
  <c r="BG217" i="2"/>
  <c r="BF217" i="2"/>
  <c r="BD217" i="2"/>
  <c r="S217" i="2"/>
  <c r="Q217" i="2"/>
  <c r="O217" i="2"/>
  <c r="BH216" i="2"/>
  <c r="BG216" i="2"/>
  <c r="BF216" i="2"/>
  <c r="BD216" i="2"/>
  <c r="S216" i="2"/>
  <c r="Q216" i="2"/>
  <c r="O216" i="2"/>
  <c r="BH215" i="2"/>
  <c r="BG215" i="2"/>
  <c r="BF215" i="2"/>
  <c r="BD215" i="2"/>
  <c r="S215" i="2"/>
  <c r="Q215" i="2"/>
  <c r="O215" i="2"/>
  <c r="BH214" i="2"/>
  <c r="BG214" i="2"/>
  <c r="BF214" i="2"/>
  <c r="BD214" i="2"/>
  <c r="S214" i="2"/>
  <c r="Q214" i="2"/>
  <c r="O214" i="2"/>
  <c r="BH213" i="2"/>
  <c r="BG213" i="2"/>
  <c r="BF213" i="2"/>
  <c r="BD213" i="2"/>
  <c r="S213" i="2"/>
  <c r="Q213" i="2"/>
  <c r="O213" i="2"/>
  <c r="BH212" i="2"/>
  <c r="BG212" i="2"/>
  <c r="BF212" i="2"/>
  <c r="BD212" i="2"/>
  <c r="S212" i="2"/>
  <c r="Q212" i="2"/>
  <c r="O212" i="2"/>
  <c r="BH211" i="2"/>
  <c r="BG211" i="2"/>
  <c r="BF211" i="2"/>
  <c r="BD211" i="2"/>
  <c r="S211" i="2"/>
  <c r="Q211" i="2"/>
  <c r="O211" i="2"/>
  <c r="BH210" i="2"/>
  <c r="BG210" i="2"/>
  <c r="BF210" i="2"/>
  <c r="BD210" i="2"/>
  <c r="S210" i="2"/>
  <c r="Q210" i="2"/>
  <c r="O210" i="2"/>
  <c r="BH208" i="2"/>
  <c r="BG208" i="2"/>
  <c r="BF208" i="2"/>
  <c r="BD208" i="2"/>
  <c r="S208" i="2"/>
  <c r="Q208" i="2"/>
  <c r="O208" i="2"/>
  <c r="BH207" i="2"/>
  <c r="BG207" i="2"/>
  <c r="BF207" i="2"/>
  <c r="BD207" i="2"/>
  <c r="S207" i="2"/>
  <c r="Q207" i="2"/>
  <c r="O207" i="2"/>
  <c r="BH206" i="2"/>
  <c r="BG206" i="2"/>
  <c r="BF206" i="2"/>
  <c r="BD206" i="2"/>
  <c r="S206" i="2"/>
  <c r="Q206" i="2"/>
  <c r="O206" i="2"/>
  <c r="BH205" i="2"/>
  <c r="BG205" i="2"/>
  <c r="BF205" i="2"/>
  <c r="BD205" i="2"/>
  <c r="S205" i="2"/>
  <c r="Q205" i="2"/>
  <c r="O205" i="2"/>
  <c r="BH204" i="2"/>
  <c r="BG204" i="2"/>
  <c r="BF204" i="2"/>
  <c r="BD204" i="2"/>
  <c r="S204" i="2"/>
  <c r="Q204" i="2"/>
  <c r="O204" i="2"/>
  <c r="BH203" i="2"/>
  <c r="BG203" i="2"/>
  <c r="BF203" i="2"/>
  <c r="BD203" i="2"/>
  <c r="S203" i="2"/>
  <c r="Q203" i="2"/>
  <c r="O203" i="2"/>
  <c r="BH202" i="2"/>
  <c r="BG202" i="2"/>
  <c r="BF202" i="2"/>
  <c r="BD202" i="2"/>
  <c r="S202" i="2"/>
  <c r="Q202" i="2"/>
  <c r="O202" i="2"/>
  <c r="BH201" i="2"/>
  <c r="BG201" i="2"/>
  <c r="BF201" i="2"/>
  <c r="BD201" i="2"/>
  <c r="S201" i="2"/>
  <c r="Q201" i="2"/>
  <c r="O201" i="2"/>
  <c r="BH200" i="2"/>
  <c r="BG200" i="2"/>
  <c r="BF200" i="2"/>
  <c r="BD200" i="2"/>
  <c r="S200" i="2"/>
  <c r="Q200" i="2"/>
  <c r="O200" i="2"/>
  <c r="BH199" i="2"/>
  <c r="BG199" i="2"/>
  <c r="BF199" i="2"/>
  <c r="BD199" i="2"/>
  <c r="S199" i="2"/>
  <c r="Q199" i="2"/>
  <c r="O199" i="2"/>
  <c r="BH198" i="2"/>
  <c r="BG198" i="2"/>
  <c r="BF198" i="2"/>
  <c r="BD198" i="2"/>
  <c r="S198" i="2"/>
  <c r="Q198" i="2"/>
  <c r="O198" i="2"/>
  <c r="BH197" i="2"/>
  <c r="BG197" i="2"/>
  <c r="BF197" i="2"/>
  <c r="BD197" i="2"/>
  <c r="S197" i="2"/>
  <c r="Q197" i="2"/>
  <c r="O197" i="2"/>
  <c r="BH196" i="2"/>
  <c r="BG196" i="2"/>
  <c r="BF196" i="2"/>
  <c r="BD196" i="2"/>
  <c r="S196" i="2"/>
  <c r="Q196" i="2"/>
  <c r="O196" i="2"/>
  <c r="BH195" i="2"/>
  <c r="BG195" i="2"/>
  <c r="BF195" i="2"/>
  <c r="BD195" i="2"/>
  <c r="S195" i="2"/>
  <c r="Q195" i="2"/>
  <c r="O195" i="2"/>
  <c r="BH194" i="2"/>
  <c r="BG194" i="2"/>
  <c r="BF194" i="2"/>
  <c r="BD194" i="2"/>
  <c r="S194" i="2"/>
  <c r="Q194" i="2"/>
  <c r="O194" i="2"/>
  <c r="BH193" i="2"/>
  <c r="BG193" i="2"/>
  <c r="BF193" i="2"/>
  <c r="BD193" i="2"/>
  <c r="S193" i="2"/>
  <c r="Q193" i="2"/>
  <c r="O193" i="2"/>
  <c r="BH192" i="2"/>
  <c r="BG192" i="2"/>
  <c r="BF192" i="2"/>
  <c r="BD192" i="2"/>
  <c r="S192" i="2"/>
  <c r="Q192" i="2"/>
  <c r="O192" i="2"/>
  <c r="BH191" i="2"/>
  <c r="BG191" i="2"/>
  <c r="BF191" i="2"/>
  <c r="BD191" i="2"/>
  <c r="S191" i="2"/>
  <c r="Q191" i="2"/>
  <c r="O191" i="2"/>
  <c r="BH190" i="2"/>
  <c r="BG190" i="2"/>
  <c r="BF190" i="2"/>
  <c r="BD190" i="2"/>
  <c r="S190" i="2"/>
  <c r="Q190" i="2"/>
  <c r="O190" i="2"/>
  <c r="BH189" i="2"/>
  <c r="BG189" i="2"/>
  <c r="BF189" i="2"/>
  <c r="BD189" i="2"/>
  <c r="S189" i="2"/>
  <c r="Q189" i="2"/>
  <c r="O189" i="2"/>
  <c r="BH188" i="2"/>
  <c r="BG188" i="2"/>
  <c r="BF188" i="2"/>
  <c r="BD188" i="2"/>
  <c r="S188" i="2"/>
  <c r="Q188" i="2"/>
  <c r="O188" i="2"/>
  <c r="BH187" i="2"/>
  <c r="BG187" i="2"/>
  <c r="BF187" i="2"/>
  <c r="BD187" i="2"/>
  <c r="S187" i="2"/>
  <c r="Q187" i="2"/>
  <c r="O187" i="2"/>
  <c r="BH185" i="2"/>
  <c r="BG185" i="2"/>
  <c r="BF185" i="2"/>
  <c r="BD185" i="2"/>
  <c r="S185" i="2"/>
  <c r="Q185" i="2"/>
  <c r="O185" i="2"/>
  <c r="BH184" i="2"/>
  <c r="BG184" i="2"/>
  <c r="BF184" i="2"/>
  <c r="BD184" i="2"/>
  <c r="S184" i="2"/>
  <c r="Q184" i="2"/>
  <c r="O184" i="2"/>
  <c r="BH183" i="2"/>
  <c r="BG183" i="2"/>
  <c r="BF183" i="2"/>
  <c r="BD183" i="2"/>
  <c r="S183" i="2"/>
  <c r="Q183" i="2"/>
  <c r="O183" i="2"/>
  <c r="BH181" i="2"/>
  <c r="BG181" i="2"/>
  <c r="BF181" i="2"/>
  <c r="BD181" i="2"/>
  <c r="S181" i="2"/>
  <c r="Q181" i="2"/>
  <c r="O181" i="2"/>
  <c r="BH180" i="2"/>
  <c r="BG180" i="2"/>
  <c r="BF180" i="2"/>
  <c r="BD180" i="2"/>
  <c r="S180" i="2"/>
  <c r="Q180" i="2"/>
  <c r="O180" i="2"/>
  <c r="BH179" i="2"/>
  <c r="BG179" i="2"/>
  <c r="BF179" i="2"/>
  <c r="BD179" i="2"/>
  <c r="S179" i="2"/>
  <c r="Q179" i="2"/>
  <c r="O179" i="2"/>
  <c r="BH177" i="2"/>
  <c r="BG177" i="2"/>
  <c r="BF177" i="2"/>
  <c r="BD177" i="2"/>
  <c r="S177" i="2"/>
  <c r="Q177" i="2"/>
  <c r="O177" i="2"/>
  <c r="BH176" i="2"/>
  <c r="BG176" i="2"/>
  <c r="BF176" i="2"/>
  <c r="BD176" i="2"/>
  <c r="S176" i="2"/>
  <c r="Q176" i="2"/>
  <c r="O176" i="2"/>
  <c r="BH175" i="2"/>
  <c r="BG175" i="2"/>
  <c r="BF175" i="2"/>
  <c r="BD175" i="2"/>
  <c r="S175" i="2"/>
  <c r="Q175" i="2"/>
  <c r="O175" i="2"/>
  <c r="BH174" i="2"/>
  <c r="BG174" i="2"/>
  <c r="BF174" i="2"/>
  <c r="BD174" i="2"/>
  <c r="S174" i="2"/>
  <c r="Q174" i="2"/>
  <c r="O174" i="2"/>
  <c r="BH173" i="2"/>
  <c r="BG173" i="2"/>
  <c r="BF173" i="2"/>
  <c r="BD173" i="2"/>
  <c r="S173" i="2"/>
  <c r="Q173" i="2"/>
  <c r="O173" i="2"/>
  <c r="BH171" i="2"/>
  <c r="BG171" i="2"/>
  <c r="BF171" i="2"/>
  <c r="BD171" i="2"/>
  <c r="S171" i="2"/>
  <c r="Q171" i="2"/>
  <c r="O171" i="2"/>
  <c r="BH170" i="2"/>
  <c r="BG170" i="2"/>
  <c r="BF170" i="2"/>
  <c r="BD170" i="2"/>
  <c r="S170" i="2"/>
  <c r="Q170" i="2"/>
  <c r="O170" i="2"/>
  <c r="BH169" i="2"/>
  <c r="BG169" i="2"/>
  <c r="BF169" i="2"/>
  <c r="BD169" i="2"/>
  <c r="S169" i="2"/>
  <c r="Q169" i="2"/>
  <c r="O169" i="2"/>
  <c r="BH168" i="2"/>
  <c r="BG168" i="2"/>
  <c r="BF168" i="2"/>
  <c r="BD168" i="2"/>
  <c r="S168" i="2"/>
  <c r="Q168" i="2"/>
  <c r="O168" i="2"/>
  <c r="BH167" i="2"/>
  <c r="BG167" i="2"/>
  <c r="BF167" i="2"/>
  <c r="BD167" i="2"/>
  <c r="S167" i="2"/>
  <c r="Q167" i="2"/>
  <c r="O167" i="2"/>
  <c r="BH166" i="2"/>
  <c r="BG166" i="2"/>
  <c r="BF166" i="2"/>
  <c r="BD166" i="2"/>
  <c r="S166" i="2"/>
  <c r="Q166" i="2"/>
  <c r="O166" i="2"/>
  <c r="BH163" i="2"/>
  <c r="BG163" i="2"/>
  <c r="BF163" i="2"/>
  <c r="BD163" i="2"/>
  <c r="S163" i="2"/>
  <c r="S162" i="2" s="1"/>
  <c r="Q163" i="2"/>
  <c r="Q162" i="2" s="1"/>
  <c r="O163" i="2"/>
  <c r="O162" i="2" s="1"/>
  <c r="BH161" i="2"/>
  <c r="BG161" i="2"/>
  <c r="BF161" i="2"/>
  <c r="BD161" i="2"/>
  <c r="S161" i="2"/>
  <c r="Q161" i="2"/>
  <c r="O161" i="2"/>
  <c r="BH160" i="2"/>
  <c r="BG160" i="2"/>
  <c r="BF160" i="2"/>
  <c r="BD160" i="2"/>
  <c r="S160" i="2"/>
  <c r="Q160" i="2"/>
  <c r="O160" i="2"/>
  <c r="BH159" i="2"/>
  <c r="BG159" i="2"/>
  <c r="BF159" i="2"/>
  <c r="BD159" i="2"/>
  <c r="S159" i="2"/>
  <c r="Q159" i="2"/>
  <c r="O159" i="2"/>
  <c r="BH158" i="2"/>
  <c r="BG158" i="2"/>
  <c r="BF158" i="2"/>
  <c r="BD158" i="2"/>
  <c r="S158" i="2"/>
  <c r="Q158" i="2"/>
  <c r="O158" i="2"/>
  <c r="BH157" i="2"/>
  <c r="BG157" i="2"/>
  <c r="BF157" i="2"/>
  <c r="BD157" i="2"/>
  <c r="S157" i="2"/>
  <c r="Q157" i="2"/>
  <c r="O157" i="2"/>
  <c r="BH156" i="2"/>
  <c r="BG156" i="2"/>
  <c r="BF156" i="2"/>
  <c r="BD156" i="2"/>
  <c r="S156" i="2"/>
  <c r="Q156" i="2"/>
  <c r="O156" i="2"/>
  <c r="BH155" i="2"/>
  <c r="BG155" i="2"/>
  <c r="BF155" i="2"/>
  <c r="BD155" i="2"/>
  <c r="S155" i="2"/>
  <c r="Q155" i="2"/>
  <c r="O155" i="2"/>
  <c r="BH154" i="2"/>
  <c r="BG154" i="2"/>
  <c r="BF154" i="2"/>
  <c r="BD154" i="2"/>
  <c r="S154" i="2"/>
  <c r="Q154" i="2"/>
  <c r="O154" i="2"/>
  <c r="BH153" i="2"/>
  <c r="BG153" i="2"/>
  <c r="BF153" i="2"/>
  <c r="BD153" i="2"/>
  <c r="S153" i="2"/>
  <c r="Q153" i="2"/>
  <c r="O153" i="2"/>
  <c r="BH152" i="2"/>
  <c r="BG152" i="2"/>
  <c r="BF152" i="2"/>
  <c r="BD152" i="2"/>
  <c r="S152" i="2"/>
  <c r="Q152" i="2"/>
  <c r="O152" i="2"/>
  <c r="BH151" i="2"/>
  <c r="BG151" i="2"/>
  <c r="BF151" i="2"/>
  <c r="BD151" i="2"/>
  <c r="S151" i="2"/>
  <c r="Q151" i="2"/>
  <c r="O151" i="2"/>
  <c r="BH150" i="2"/>
  <c r="BG150" i="2"/>
  <c r="BF150" i="2"/>
  <c r="BD150" i="2"/>
  <c r="S150" i="2"/>
  <c r="Q150" i="2"/>
  <c r="O150" i="2"/>
  <c r="BH149" i="2"/>
  <c r="BG149" i="2"/>
  <c r="BF149" i="2"/>
  <c r="BD149" i="2"/>
  <c r="S149" i="2"/>
  <c r="Q149" i="2"/>
  <c r="O149" i="2"/>
  <c r="BH147" i="2"/>
  <c r="BG147" i="2"/>
  <c r="BF147" i="2"/>
  <c r="BD147" i="2"/>
  <c r="S147" i="2"/>
  <c r="Q147" i="2"/>
  <c r="O147" i="2"/>
  <c r="BH146" i="2"/>
  <c r="BG146" i="2"/>
  <c r="BF146" i="2"/>
  <c r="BD146" i="2"/>
  <c r="S146" i="2"/>
  <c r="Q146" i="2"/>
  <c r="O146" i="2"/>
  <c r="BH145" i="2"/>
  <c r="BG145" i="2"/>
  <c r="BF145" i="2"/>
  <c r="BD145" i="2"/>
  <c r="S145" i="2"/>
  <c r="Q145" i="2"/>
  <c r="O145" i="2"/>
  <c r="BH144" i="2"/>
  <c r="BG144" i="2"/>
  <c r="BF144" i="2"/>
  <c r="BD144" i="2"/>
  <c r="S144" i="2"/>
  <c r="Q144" i="2"/>
  <c r="O144" i="2"/>
  <c r="BH143" i="2"/>
  <c r="BG143" i="2"/>
  <c r="BF143" i="2"/>
  <c r="BD143" i="2"/>
  <c r="S143" i="2"/>
  <c r="Q143" i="2"/>
  <c r="O143" i="2"/>
  <c r="BH142" i="2"/>
  <c r="BG142" i="2"/>
  <c r="BF142" i="2"/>
  <c r="BD142" i="2"/>
  <c r="S142" i="2"/>
  <c r="Q142" i="2"/>
  <c r="O142" i="2"/>
  <c r="BH141" i="2"/>
  <c r="BG141" i="2"/>
  <c r="BF141" i="2"/>
  <c r="BD141" i="2"/>
  <c r="S141" i="2"/>
  <c r="Q141" i="2"/>
  <c r="O141" i="2"/>
  <c r="BH140" i="2"/>
  <c r="BG140" i="2"/>
  <c r="BF140" i="2"/>
  <c r="BD140" i="2"/>
  <c r="S140" i="2"/>
  <c r="Q140" i="2"/>
  <c r="O140" i="2"/>
  <c r="BH139" i="2"/>
  <c r="BG139" i="2"/>
  <c r="BF139" i="2"/>
  <c r="BD139" i="2"/>
  <c r="S139" i="2"/>
  <c r="Q139" i="2"/>
  <c r="O139" i="2"/>
  <c r="BH138" i="2"/>
  <c r="BG138" i="2"/>
  <c r="BF138" i="2"/>
  <c r="BD138" i="2"/>
  <c r="S138" i="2"/>
  <c r="Q138" i="2"/>
  <c r="O138" i="2"/>
  <c r="BH137" i="2"/>
  <c r="BG137" i="2"/>
  <c r="BF137" i="2"/>
  <c r="BD137" i="2"/>
  <c r="S137" i="2"/>
  <c r="Q137" i="2"/>
  <c r="O137" i="2"/>
  <c r="BH136" i="2"/>
  <c r="BG136" i="2"/>
  <c r="BF136" i="2"/>
  <c r="BD136" i="2"/>
  <c r="S136" i="2"/>
  <c r="Q136" i="2"/>
  <c r="O136" i="2"/>
  <c r="BH135" i="2"/>
  <c r="BG135" i="2"/>
  <c r="BF135" i="2"/>
  <c r="BD135" i="2"/>
  <c r="S135" i="2"/>
  <c r="Q135" i="2"/>
  <c r="O135" i="2"/>
  <c r="BH134" i="2"/>
  <c r="BG134" i="2"/>
  <c r="BF134" i="2"/>
  <c r="BD134" i="2"/>
  <c r="S134" i="2"/>
  <c r="Q134" i="2"/>
  <c r="O134" i="2"/>
  <c r="BH132" i="2"/>
  <c r="BG132" i="2"/>
  <c r="BF132" i="2"/>
  <c r="BD132" i="2"/>
  <c r="S132" i="2"/>
  <c r="Q132" i="2"/>
  <c r="O132" i="2"/>
  <c r="BH131" i="2"/>
  <c r="BG131" i="2"/>
  <c r="BF131" i="2"/>
  <c r="BD131" i="2"/>
  <c r="S131" i="2"/>
  <c r="Q131" i="2"/>
  <c r="O131" i="2"/>
  <c r="E124" i="2"/>
  <c r="E122" i="2"/>
  <c r="D120" i="2"/>
  <c r="E89" i="2"/>
  <c r="E87" i="2"/>
  <c r="D85" i="2"/>
  <c r="I22" i="2"/>
  <c r="D22" i="2"/>
  <c r="I125" i="2" s="1"/>
  <c r="I21" i="2"/>
  <c r="I19" i="2"/>
  <c r="D19" i="2"/>
  <c r="I124" i="2" s="1"/>
  <c r="I18" i="2"/>
  <c r="I16" i="2"/>
  <c r="E125" i="2"/>
  <c r="I15" i="2"/>
  <c r="I10" i="2"/>
  <c r="I122" i="2" s="1"/>
  <c r="I256" i="2"/>
  <c r="I253" i="2"/>
  <c r="I248" i="2"/>
  <c r="I243" i="2"/>
  <c r="BJ240" i="2"/>
  <c r="BJ239" i="2"/>
  <c r="I234" i="2"/>
  <c r="I228" i="2"/>
  <c r="I225" i="2"/>
  <c r="I221" i="2"/>
  <c r="I218" i="2"/>
  <c r="I215" i="2"/>
  <c r="BJ212" i="2"/>
  <c r="I211" i="2"/>
  <c r="I210" i="2"/>
  <c r="BJ207" i="2"/>
  <c r="BJ206" i="2"/>
  <c r="BJ205" i="2"/>
  <c r="I203" i="2"/>
  <c r="BJ201" i="2"/>
  <c r="I198" i="2"/>
  <c r="BJ195" i="2"/>
  <c r="I192" i="2"/>
  <c r="I188" i="2"/>
  <c r="BJ180" i="2"/>
  <c r="BJ176" i="2"/>
  <c r="I175" i="2"/>
  <c r="BJ169" i="2"/>
  <c r="I166" i="2"/>
  <c r="I159" i="2"/>
  <c r="BJ155" i="2"/>
  <c r="I152" i="2"/>
  <c r="I149" i="2"/>
  <c r="BJ146" i="2"/>
  <c r="BJ143" i="2"/>
  <c r="I140" i="2"/>
  <c r="BJ137" i="2"/>
  <c r="BJ131" i="2"/>
  <c r="BJ248" i="2"/>
  <c r="I247" i="2"/>
  <c r="BJ238" i="2"/>
  <c r="I233" i="2"/>
  <c r="BJ231" i="2"/>
  <c r="BJ218" i="2"/>
  <c r="BJ198" i="2"/>
  <c r="I195" i="2"/>
  <c r="I193" i="2"/>
  <c r="I191" i="2"/>
  <c r="BJ188" i="2"/>
  <c r="I185" i="2"/>
  <c r="I183" i="2"/>
  <c r="I181" i="2"/>
  <c r="BJ179" i="2"/>
  <c r="BJ174" i="2"/>
  <c r="I171" i="2"/>
  <c r="I168" i="2"/>
  <c r="I163" i="2"/>
  <c r="BJ159" i="2"/>
  <c r="BJ157" i="2"/>
  <c r="BJ152" i="2"/>
  <c r="BJ149" i="2"/>
  <c r="I145" i="2"/>
  <c r="I142" i="2"/>
  <c r="I139" i="2"/>
  <c r="I137" i="2"/>
  <c r="I134" i="2"/>
  <c r="I255" i="2"/>
  <c r="BJ251" i="2"/>
  <c r="BJ247" i="2"/>
  <c r="BJ245" i="2"/>
  <c r="I242" i="2"/>
  <c r="I236" i="2"/>
  <c r="I231" i="2"/>
  <c r="I224" i="2"/>
  <c r="BJ221" i="2"/>
  <c r="BJ215" i="2"/>
  <c r="BJ255" i="2"/>
  <c r="I251" i="2"/>
  <c r="BJ244" i="2"/>
  <c r="BJ241" i="2"/>
  <c r="I239" i="2"/>
  <c r="I237" i="2"/>
  <c r="I232" i="2"/>
  <c r="BJ226" i="2"/>
  <c r="I219" i="2"/>
  <c r="BJ216" i="2"/>
  <c r="I214" i="2"/>
  <c r="I213" i="2"/>
  <c r="BJ211" i="2"/>
  <c r="BJ208" i="2"/>
  <c r="I207" i="2"/>
  <c r="I205" i="2"/>
  <c r="I204" i="2"/>
  <c r="BJ202" i="2"/>
  <c r="I201" i="2"/>
  <c r="I197" i="2"/>
  <c r="BJ194" i="2"/>
  <c r="BJ190" i="2"/>
  <c r="I187" i="2"/>
  <c r="I179" i="2"/>
  <c r="BJ175" i="2"/>
  <c r="BJ170" i="2"/>
  <c r="I167" i="2"/>
  <c r="I161" i="2"/>
  <c r="BJ158" i="2"/>
  <c r="BJ156" i="2"/>
  <c r="I154" i="2"/>
  <c r="BJ151" i="2"/>
  <c r="BJ145" i="2"/>
  <c r="BJ142" i="2"/>
  <c r="BJ139" i="2"/>
  <c r="I136" i="2"/>
  <c r="BJ134" i="2"/>
  <c r="BJ252" i="2"/>
  <c r="I245" i="2"/>
  <c r="BJ235" i="2"/>
  <c r="BJ232" i="2"/>
  <c r="BJ228" i="2"/>
  <c r="BJ224" i="2"/>
  <c r="I199" i="2"/>
  <c r="BJ196" i="2"/>
  <c r="BJ192" i="2"/>
  <c r="I189" i="2"/>
  <c r="BJ185" i="2"/>
  <c r="BJ183" i="2"/>
  <c r="I180" i="2"/>
  <c r="I177" i="2"/>
  <c r="I173" i="2"/>
  <c r="I169" i="2"/>
  <c r="BJ166" i="2"/>
  <c r="BJ161" i="2"/>
  <c r="I156" i="2"/>
  <c r="BJ154" i="2"/>
  <c r="I151" i="2"/>
  <c r="I147" i="2"/>
  <c r="I143" i="2"/>
  <c r="I141" i="2"/>
  <c r="I138" i="2"/>
  <c r="I135" i="2"/>
  <c r="BJ132" i="2"/>
  <c r="I254" i="2"/>
  <c r="I252" i="2"/>
  <c r="BJ249" i="2"/>
  <c r="BJ243" i="2"/>
  <c r="BJ237" i="2"/>
  <c r="BJ234" i="2"/>
  <c r="I226" i="2"/>
  <c r="I216" i="2"/>
  <c r="BJ214" i="2"/>
  <c r="BJ254" i="2"/>
  <c r="BJ250" i="2"/>
  <c r="BJ242" i="2"/>
  <c r="I240" i="2"/>
  <c r="I238" i="2"/>
  <c r="BJ233" i="2"/>
  <c r="I227" i="2"/>
  <c r="BJ222" i="2"/>
  <c r="BJ219" i="2"/>
  <c r="BJ217" i="2"/>
  <c r="BJ213" i="2"/>
  <c r="I212" i="2"/>
  <c r="BJ210" i="2"/>
  <c r="I208" i="2"/>
  <c r="I206" i="2"/>
  <c r="BJ204" i="2"/>
  <c r="BJ203" i="2"/>
  <c r="I202" i="2"/>
  <c r="BJ200" i="2"/>
  <c r="I196" i="2"/>
  <c r="BJ193" i="2"/>
  <c r="BJ189" i="2"/>
  <c r="BJ184" i="2"/>
  <c r="BJ177" i="2"/>
  <c r="BJ173" i="2"/>
  <c r="BJ171" i="2"/>
  <c r="BJ168" i="2"/>
  <c r="BJ163" i="2"/>
  <c r="I160" i="2"/>
  <c r="I157" i="2"/>
  <c r="BJ153" i="2"/>
  <c r="BJ150" i="2"/>
  <c r="BJ147" i="2"/>
  <c r="BJ144" i="2"/>
  <c r="BJ141" i="2"/>
  <c r="BJ138" i="2"/>
  <c r="BJ135" i="2"/>
  <c r="I132" i="2"/>
  <c r="I249" i="2"/>
  <c r="I246" i="2"/>
  <c r="BJ236" i="2"/>
  <c r="BJ225" i="2"/>
  <c r="I200" i="2"/>
  <c r="BJ199" i="2"/>
  <c r="BJ197" i="2"/>
  <c r="I194" i="2"/>
  <c r="BJ191" i="2"/>
  <c r="I190" i="2"/>
  <c r="BJ187" i="2"/>
  <c r="I184" i="2"/>
  <c r="BJ181" i="2"/>
  <c r="I176" i="2"/>
  <c r="I174" i="2"/>
  <c r="I170" i="2"/>
  <c r="BJ167" i="2"/>
  <c r="BJ160" i="2"/>
  <c r="I158" i="2"/>
  <c r="I155" i="2"/>
  <c r="I153" i="2"/>
  <c r="I150" i="2"/>
  <c r="I146" i="2"/>
  <c r="I144" i="2"/>
  <c r="BJ140" i="2"/>
  <c r="BJ136" i="2"/>
  <c r="I131" i="2"/>
  <c r="BJ256" i="2"/>
  <c r="BJ253" i="2"/>
  <c r="I250" i="2"/>
  <c r="BJ246" i="2"/>
  <c r="I244" i="2"/>
  <c r="I241" i="2"/>
  <c r="I235" i="2"/>
  <c r="BJ227" i="2"/>
  <c r="I222" i="2"/>
  <c r="I217" i="2"/>
  <c r="BJ133" i="2" l="1"/>
  <c r="I133" i="2" s="1"/>
  <c r="I97" i="2" s="1"/>
  <c r="Q133" i="2"/>
  <c r="S148" i="2"/>
  <c r="Q165" i="2"/>
  <c r="BJ172" i="2"/>
  <c r="I172" i="2" s="1"/>
  <c r="I102" i="2" s="1"/>
  <c r="Q172" i="2"/>
  <c r="Q178" i="2"/>
  <c r="BJ186" i="2"/>
  <c r="I186" i="2" s="1"/>
  <c r="I105" i="2" s="1"/>
  <c r="S186" i="2"/>
  <c r="S209" i="2"/>
  <c r="S223" i="2"/>
  <c r="Q130" i="2"/>
  <c r="S130" i="2"/>
  <c r="S133" i="2"/>
  <c r="O148" i="2"/>
  <c r="BJ165" i="2"/>
  <c r="S165" i="2"/>
  <c r="S172" i="2"/>
  <c r="O178" i="2"/>
  <c r="S178" i="2"/>
  <c r="Q182" i="2"/>
  <c r="O186" i="2"/>
  <c r="BJ209" i="2"/>
  <c r="I209" i="2"/>
  <c r="I106" i="2" s="1"/>
  <c r="Q209" i="2"/>
  <c r="BJ220" i="2"/>
  <c r="I220" i="2" s="1"/>
  <c r="I107" i="2" s="1"/>
  <c r="O220" i="2"/>
  <c r="S220" i="2"/>
  <c r="O223" i="2"/>
  <c r="Q223" i="2"/>
  <c r="O230" i="2"/>
  <c r="O229" i="2" s="1"/>
  <c r="Q230" i="2"/>
  <c r="Q229" i="2" s="1"/>
  <c r="BJ130" i="2"/>
  <c r="I130" i="2" s="1"/>
  <c r="I96" i="2" s="1"/>
  <c r="O130" i="2"/>
  <c r="O133" i="2"/>
  <c r="BJ148" i="2"/>
  <c r="I148" i="2" s="1"/>
  <c r="I98" i="2" s="1"/>
  <c r="Q148" i="2"/>
  <c r="O165" i="2"/>
  <c r="O172" i="2"/>
  <c r="BJ178" i="2"/>
  <c r="I178" i="2" s="1"/>
  <c r="I103" i="2" s="1"/>
  <c r="BJ182" i="2"/>
  <c r="I182" i="2" s="1"/>
  <c r="I104" i="2" s="1"/>
  <c r="O182" i="2"/>
  <c r="S182" i="2"/>
  <c r="Q186" i="2"/>
  <c r="O209" i="2"/>
  <c r="Q220" i="2"/>
  <c r="BJ223" i="2"/>
  <c r="I223" i="2"/>
  <c r="I108" i="2" s="1"/>
  <c r="BJ230" i="2"/>
  <c r="I230" i="2" s="1"/>
  <c r="I110" i="2" s="1"/>
  <c r="S230" i="2"/>
  <c r="S229" i="2" s="1"/>
  <c r="BJ162" i="2"/>
  <c r="I162" i="2"/>
  <c r="I99" i="2" s="1"/>
  <c r="BE225" i="2"/>
  <c r="BE227" i="2"/>
  <c r="BE231" i="2"/>
  <c r="BE232" i="2"/>
  <c r="BE237" i="2"/>
  <c r="BE241" i="2"/>
  <c r="BE243" i="2"/>
  <c r="BE245" i="2"/>
  <c r="BE248" i="2"/>
  <c r="I87" i="2"/>
  <c r="I89" i="2"/>
  <c r="I90" i="2"/>
  <c r="BE134" i="2"/>
  <c r="BE136" i="2"/>
  <c r="BE137" i="2"/>
  <c r="BE138" i="2"/>
  <c r="BE140" i="2"/>
  <c r="BE141" i="2"/>
  <c r="BE142" i="2"/>
  <c r="BE143" i="2"/>
  <c r="BE144" i="2"/>
  <c r="BE145" i="2"/>
  <c r="BE146" i="2"/>
  <c r="BE147" i="2"/>
  <c r="BE149" i="2"/>
  <c r="BE152" i="2"/>
  <c r="BE155" i="2"/>
  <c r="BE157" i="2"/>
  <c r="BE166" i="2"/>
  <c r="BE167" i="2"/>
  <c r="BE168" i="2"/>
  <c r="BE169" i="2"/>
  <c r="BE170" i="2"/>
  <c r="BE171" i="2"/>
  <c r="BE173" i="2"/>
  <c r="BE175" i="2"/>
  <c r="BE176" i="2"/>
  <c r="BE177" i="2"/>
  <c r="BE179" i="2"/>
  <c r="BE180" i="2"/>
  <c r="BE181" i="2"/>
  <c r="BE183" i="2"/>
  <c r="BE184" i="2"/>
  <c r="BE185" i="2"/>
  <c r="BE188" i="2"/>
  <c r="BE189" i="2"/>
  <c r="BE190" i="2"/>
  <c r="BE191" i="2"/>
  <c r="BE192" i="2"/>
  <c r="BE198" i="2"/>
  <c r="BE199" i="2"/>
  <c r="BE214" i="2"/>
  <c r="BE215" i="2"/>
  <c r="BE216" i="2"/>
  <c r="BE222" i="2"/>
  <c r="BE224" i="2"/>
  <c r="BE226" i="2"/>
  <c r="BE233" i="2"/>
  <c r="BE235" i="2"/>
  <c r="BE236" i="2"/>
  <c r="BE247" i="2"/>
  <c r="BE249" i="2"/>
  <c r="BE250" i="2"/>
  <c r="BE251" i="2"/>
  <c r="E90" i="2"/>
  <c r="BE131" i="2"/>
  <c r="BE132" i="2"/>
  <c r="BE135" i="2"/>
  <c r="BE139" i="2"/>
  <c r="BE150" i="2"/>
  <c r="BE151" i="2"/>
  <c r="BE153" i="2"/>
  <c r="BE154" i="2"/>
  <c r="BE156" i="2"/>
  <c r="BE158" i="2"/>
  <c r="BE159" i="2"/>
  <c r="BE160" i="2"/>
  <c r="BE161" i="2"/>
  <c r="BE163" i="2"/>
  <c r="BE174" i="2"/>
  <c r="BE187" i="2"/>
  <c r="BE193" i="2"/>
  <c r="BE194" i="2"/>
  <c r="BE195" i="2"/>
  <c r="BE196" i="2"/>
  <c r="BE197" i="2"/>
  <c r="BE200" i="2"/>
  <c r="BE201" i="2"/>
  <c r="BE202" i="2"/>
  <c r="BE203" i="2"/>
  <c r="BE204" i="2"/>
  <c r="BE205" i="2"/>
  <c r="BE206" i="2"/>
  <c r="BE207" i="2"/>
  <c r="BE208" i="2"/>
  <c r="BE210" i="2"/>
  <c r="BE211" i="2"/>
  <c r="BE212" i="2"/>
  <c r="BE213" i="2"/>
  <c r="BE217" i="2"/>
  <c r="BE218" i="2"/>
  <c r="BE219" i="2"/>
  <c r="BE221" i="2"/>
  <c r="BE228" i="2"/>
  <c r="BE234" i="2"/>
  <c r="BE238" i="2"/>
  <c r="BE239" i="2"/>
  <c r="BE240" i="2"/>
  <c r="BE242" i="2"/>
  <c r="BE244" i="2"/>
  <c r="BE246" i="2"/>
  <c r="BE252" i="2"/>
  <c r="BE254" i="2"/>
  <c r="BE253" i="2"/>
  <c r="BE255" i="2"/>
  <c r="BE256" i="2"/>
  <c r="E35" i="2"/>
  <c r="E31" i="2"/>
  <c r="I31" i="2"/>
  <c r="E33" i="2"/>
  <c r="E34" i="2"/>
  <c r="O164" i="2" l="1"/>
  <c r="O129" i="2"/>
  <c r="O128" i="2" s="1"/>
  <c r="BJ164" i="2"/>
  <c r="I164" i="2" s="1"/>
  <c r="I100" i="2" s="1"/>
  <c r="S129" i="2"/>
  <c r="Q164" i="2"/>
  <c r="S164" i="2"/>
  <c r="Q129" i="2"/>
  <c r="BJ229" i="2"/>
  <c r="I229" i="2" s="1"/>
  <c r="I109" i="2" s="1"/>
  <c r="BJ129" i="2"/>
  <c r="I129" i="2" s="1"/>
  <c r="I95" i="2" s="1"/>
  <c r="I165" i="2"/>
  <c r="I101" i="2" s="1"/>
  <c r="I32" i="2"/>
  <c r="E32" i="2"/>
  <c r="S128" i="2" l="1"/>
  <c r="Q128" i="2"/>
  <c r="BJ128" i="2"/>
  <c r="I128" i="2" s="1"/>
  <c r="I28" i="2" s="1"/>
  <c r="I37" i="2" l="1"/>
  <c r="I94" i="2"/>
</calcChain>
</file>

<file path=xl/sharedStrings.xml><?xml version="1.0" encoding="utf-8"?>
<sst xmlns="http://schemas.openxmlformats.org/spreadsheetml/2006/main" count="2061" uniqueCount="669">
  <si>
    <t/>
  </si>
  <si>
    <t>False</t>
  </si>
  <si>
    <t>{a6db92c4-b7b7-4268-9b81-a9ab7c8042d0}</t>
  </si>
  <si>
    <t>&gt;&gt;  skryté stĺpce  &lt;&lt;</t>
  </si>
  <si>
    <t>v ---  nižšie sa nachádzajú doplnkové a pomocné údaje k zostavám  --- v</t>
  </si>
  <si>
    <t>Stavba:</t>
  </si>
  <si>
    <t>Modernizácia priestorov pre športové aktivity v pirestoroch ŠD študenská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</si>
  <si>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</si>
  <si>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</si>
  <si>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</si>
  <si>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</si>
  <si>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</si>
  <si>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</si>
  <si>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</si>
  <si>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00397440</t>
  </si>
  <si>
    <t>Technická univerzita vo Zvolene</t>
  </si>
  <si>
    <t>IČ DPH:</t>
  </si>
  <si>
    <t>SK2020474808</t>
  </si>
  <si>
    <t>Zhotoviteľ:</t>
  </si>
  <si>
    <t>Projektant: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</si>
  <si>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</si>
  <si>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</si>
  <si>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</si>
  <si>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</si>
  <si>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</si>
  <si>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</si>
  <si>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</si>
  <si>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</si>
  <si>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</si>
  <si>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</si>
  <si>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</si>
  <si>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</si>
  <si>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</si>
  <si>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</si>
  <si>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</si>
  <si>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</si>
  <si>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</si>
  <si>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</si>
  <si>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</si>
  <si>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</si>
  <si>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</si>
  <si>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</si>
  <si>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Popis</t>
  </si>
  <si>
    <t>Typ</t>
  </si>
  <si>
    <t>D</t>
  </si>
  <si>
    <t>0</t>
  </si>
  <si>
    <t>1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</si>
  <si>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</si>
  <si>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</si>
  <si>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</si>
  <si>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</si>
  <si>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</si>
  <si>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</si>
  <si>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</si>
  <si>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</si>
  <si>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</si>
  <si>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</si>
  <si>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</si>
  <si>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</si>
  <si>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</si>
  <si>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</si>
  <si>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715 - Izolácie proti chemickým vplyvom</t>
  </si>
  <si>
    <t xml:space="preserve">    763 - Konštrukcie - drevostavby</t>
  </si>
  <si>
    <t xml:space="preserve">    766 - Konštrukcie stolárske</t>
  </si>
  <si>
    <t xml:space="preserve">    767 - Konštrukcie doplnkové kovové</t>
  </si>
  <si>
    <t xml:space="preserve">    769 - Montáže vzduchotechnických zariadení</t>
  </si>
  <si>
    <t xml:space="preserve">    784 - Maľby</t>
  </si>
  <si>
    <t>M - Práce a dodávky M</t>
  </si>
  <si>
    <t xml:space="preserve">    21-M - Elektromontáže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</si>
  <si>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</si>
  <si>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</si>
  <si>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</si>
  <si>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</si>
  <si>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</si>
  <si>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</si>
  <si>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</si>
  <si>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</si>
  <si>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</si>
  <si>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</si>
  <si>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</si>
  <si>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</si>
  <si>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</si>
  <si>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</si>
  <si>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</si>
  <si>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</si>
  <si>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</si>
  <si>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</si>
  <si>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342272104</t>
  </si>
  <si>
    <t>Priečky z tvárnic YTONG hr. 150 mm P2-500 hladkých, na MVC a maltu YTONG (150x249x599) 3,35*2,5</t>
  </si>
  <si>
    <t>m2</t>
  </si>
  <si>
    <t>4</t>
  </si>
  <si>
    <t>2</t>
  </si>
  <si>
    <t>1148728264</t>
  </si>
  <si>
    <t>342948112.S</t>
  </si>
  <si>
    <t>Ukotvenie priečok k murovaným konštrukciám priskrutkovaním</t>
  </si>
  <si>
    <t>m</t>
  </si>
  <si>
    <t>1981701671</t>
  </si>
  <si>
    <t>6</t>
  </si>
  <si>
    <t>Úpravy povrchov, podlahy, osadenie</t>
  </si>
  <si>
    <t>611459181.S</t>
  </si>
  <si>
    <t>Zatieranie škár stropov zo stropníc alebo dosiek maltou do roviny líca</t>
  </si>
  <si>
    <t>-1528425644</t>
  </si>
  <si>
    <t>611901111.S</t>
  </si>
  <si>
    <t>Obrúsenie výstupkov betónu zo škár debniacich dosiek maltou vnútorných stropov a podhľadov 242+386</t>
  </si>
  <si>
    <t>29566931</t>
  </si>
  <si>
    <t>5</t>
  </si>
  <si>
    <t>612401801.S</t>
  </si>
  <si>
    <t>Príplatok za omietanie vnútorných pilierov a stĺpov zo suchých zmesí  0,45*4*5,7*16</t>
  </si>
  <si>
    <t>1346084163</t>
  </si>
  <si>
    <t>612451071.S</t>
  </si>
  <si>
    <t>Vyspravenie povrchu neomietaných betónových stien vnútorných maltou cementovou pre omietky</t>
  </si>
  <si>
    <t>-291610570</t>
  </si>
  <si>
    <t>7</t>
  </si>
  <si>
    <t>612460121.S</t>
  </si>
  <si>
    <t>Príprava vnútorného podkladu stien penetráciou základnou</t>
  </si>
  <si>
    <t>-1422364197</t>
  </si>
  <si>
    <t>8</t>
  </si>
  <si>
    <t>631316113.S</t>
  </si>
  <si>
    <t>Povrchová úprava vsypovou zmesou pre priemyselné (pancierové) podlahy, korundom, stredne ťažká prevádzka, hr. vsypu 2 mm</t>
  </si>
  <si>
    <t>288827351</t>
  </si>
  <si>
    <t>9</t>
  </si>
  <si>
    <t>631319101.S</t>
  </si>
  <si>
    <t>Ochranný nástrek betónových podláh, ošetrovací prostriedok na čerstvý betón, na zníženie odparovania vody z povrchu betónu</t>
  </si>
  <si>
    <t>-1389010189</t>
  </si>
  <si>
    <t>10</t>
  </si>
  <si>
    <t>631323711.S</t>
  </si>
  <si>
    <t>Mazanina z betónu vystužená oceľovými vláknami tr.C25/30 hr. nad 80 do 120 mm 242*0,14</t>
  </si>
  <si>
    <t>m3</t>
  </si>
  <si>
    <t>311773698</t>
  </si>
  <si>
    <t>11</t>
  </si>
  <si>
    <t>632001011.S</t>
  </si>
  <si>
    <t>Zhotovenie separačnej fólie v podlahových vrstvách z PE</t>
  </si>
  <si>
    <t>-728935674</t>
  </si>
  <si>
    <t>12</t>
  </si>
  <si>
    <t>M</t>
  </si>
  <si>
    <t>283230007500.S</t>
  </si>
  <si>
    <t>Oddeľovacia fólia na potery</t>
  </si>
  <si>
    <t>-508630596</t>
  </si>
  <si>
    <t>13</t>
  </si>
  <si>
    <t>642942111.S</t>
  </si>
  <si>
    <t>Osadenie oceľovej dverovej zárubne alebo rámu, plochy otvoru do 2,5 m2</t>
  </si>
  <si>
    <t>ks</t>
  </si>
  <si>
    <t>-570462366</t>
  </si>
  <si>
    <t>14</t>
  </si>
  <si>
    <t>553310010316</t>
  </si>
  <si>
    <t>Zárubňa požiarna oceľová, EI60 šxvxhr 900x1970x170 mm</t>
  </si>
  <si>
    <t>-1995047208</t>
  </si>
  <si>
    <t>15</t>
  </si>
  <si>
    <t>642942331.S</t>
  </si>
  <si>
    <t>Osadenie oceľovej dverovej zárubne alebo rámu, plochy otvoru nad 4,5 do 10 m2</t>
  </si>
  <si>
    <t>-1519406115</t>
  </si>
  <si>
    <t>16</t>
  </si>
  <si>
    <t>553310010316.1</t>
  </si>
  <si>
    <t>Zárubňa požiarna oceľová, šxvxhr 1650x1970x170 mm</t>
  </si>
  <si>
    <t>256417818</t>
  </si>
  <si>
    <t>Ostatné konštrukcie a práce-búranie</t>
  </si>
  <si>
    <t>17</t>
  </si>
  <si>
    <t>941941031.S</t>
  </si>
  <si>
    <t>Montáž lešenia ľahkého pracovného radového s podlahami šírky od 0,80 do 1,00 m, výšky do 10 m</t>
  </si>
  <si>
    <t>-1877636072</t>
  </si>
  <si>
    <t>18</t>
  </si>
  <si>
    <t>941941831.S</t>
  </si>
  <si>
    <t>Demontáž lešenia ľahkého pracovného radového s podlahami šírky nad 0,80 do 1,00 m, výšky do 10 m</t>
  </si>
  <si>
    <t>153314481</t>
  </si>
  <si>
    <t>19</t>
  </si>
  <si>
    <t>962031132.S</t>
  </si>
  <si>
    <t>Búranie priečok alebo vybúranie otvorov plochy nad 4 m2 z tehál pálených, plných alebo dutých hr. do 150 mm,  -0,19600t 10,1*2,55</t>
  </si>
  <si>
    <t>-1380908306</t>
  </si>
  <si>
    <t>21</t>
  </si>
  <si>
    <t>968071115.S</t>
  </si>
  <si>
    <t>Demontáž okien kovových, 1 bm obvodu - 0,005t 14x6,7</t>
  </si>
  <si>
    <t>-1135792365</t>
  </si>
  <si>
    <t>22</t>
  </si>
  <si>
    <t>968072455.S</t>
  </si>
  <si>
    <t>Vybúranie kovových dverových zárubní plochy do 2 m2,  -0,07600t</t>
  </si>
  <si>
    <t>-1125499848</t>
  </si>
  <si>
    <t>23</t>
  </si>
  <si>
    <t>968072559.S</t>
  </si>
  <si>
    <t>Vybúranie kovových vrát plochy nad 5 m2,  -0,06600t</t>
  </si>
  <si>
    <t>-1806367853</t>
  </si>
  <si>
    <t>24</t>
  </si>
  <si>
    <t>968072876.S</t>
  </si>
  <si>
    <t>Vybúranie a vybratie roliet mrežových plochy nad 2 m2,  -0,00200t</t>
  </si>
  <si>
    <t>-1425912343</t>
  </si>
  <si>
    <t>25</t>
  </si>
  <si>
    <t>971033131.S</t>
  </si>
  <si>
    <t>Vybúranie otvoru v murive tehl. priemeru profilu do 60 mm hr. do 150 mm,  -0,00100t</t>
  </si>
  <si>
    <t>-2059237955</t>
  </si>
  <si>
    <t>29</t>
  </si>
  <si>
    <t>979011131.S</t>
  </si>
  <si>
    <t>Zvislá doprava sutiny po schodoch ručne do 3,5 m</t>
  </si>
  <si>
    <t>t</t>
  </si>
  <si>
    <t>91109829</t>
  </si>
  <si>
    <t>30</t>
  </si>
  <si>
    <t>979081111.S</t>
  </si>
  <si>
    <t>Odvoz sutiny a vybúraných hmôt na skládku do 1 km</t>
  </si>
  <si>
    <t>1201145005</t>
  </si>
  <si>
    <t>31</t>
  </si>
  <si>
    <t>979081121.S</t>
  </si>
  <si>
    <t>Odvoz sutiny a vybúraných hmôt na skládku za každý ďalší 1 km</t>
  </si>
  <si>
    <t>1612451590</t>
  </si>
  <si>
    <t>32</t>
  </si>
  <si>
    <t>979082111.S</t>
  </si>
  <si>
    <t>Vnútrostavenisková doprava sutiny a vybúraných hmôt do 10 m</t>
  </si>
  <si>
    <t>720860424</t>
  </si>
  <si>
    <t>33</t>
  </si>
  <si>
    <t>979089012.S</t>
  </si>
  <si>
    <t>Poplatok za skladovanie - betón, tehly, dlaždice (17 01) ostatné</t>
  </si>
  <si>
    <t>-1633125738</t>
  </si>
  <si>
    <t>99</t>
  </si>
  <si>
    <t>Presun hmôt HSV</t>
  </si>
  <si>
    <t>120</t>
  </si>
  <si>
    <t>998009101.S</t>
  </si>
  <si>
    <t>Presun hmôt</t>
  </si>
  <si>
    <t>1918725822</t>
  </si>
  <si>
    <t>PSV</t>
  </si>
  <si>
    <t>Práce a dodávky PSV</t>
  </si>
  <si>
    <t>711</t>
  </si>
  <si>
    <t>Izolácie proti vode a vlhkosti</t>
  </si>
  <si>
    <t>36</t>
  </si>
  <si>
    <t>711111030.S</t>
  </si>
  <si>
    <t>Izolácia prechodu stena/podlaha proti zemnej vlhkosti, povrchovej a tlakovej vode rýchloschnúcou maltou vodorovná</t>
  </si>
  <si>
    <t>-1409166246</t>
  </si>
  <si>
    <t>37</t>
  </si>
  <si>
    <t>711111035.S</t>
  </si>
  <si>
    <t>Izolácia prechodu stena/podlaha proti zemnej vlhkosti, povrchovej a tlakovej vode rýchloschnúcou maltou zvislá 12,9*2+21*2)*2,7</t>
  </si>
  <si>
    <t>-1375680197</t>
  </si>
  <si>
    <t>38</t>
  </si>
  <si>
    <t>711713416.S</t>
  </si>
  <si>
    <t>Zhotovenie detailov náterivami a tmelmi za studena škár tmelom asfaltovým šxv 20 x 100 mm 12+21+21+12+0,45*4**13+1,5*4*2</t>
  </si>
  <si>
    <t>939731873</t>
  </si>
  <si>
    <t>39</t>
  </si>
  <si>
    <t>245640000400.S</t>
  </si>
  <si>
    <t xml:space="preserve">Náter izolačný sulfatjednovrstvový proti tlakovej vode </t>
  </si>
  <si>
    <t>kg</t>
  </si>
  <si>
    <t>-1152578021</t>
  </si>
  <si>
    <t>40</t>
  </si>
  <si>
    <t>998711101.S</t>
  </si>
  <si>
    <t>Presun hmôt pre izoláciu proti vode v objektoch výšky do 6 m</t>
  </si>
  <si>
    <t>-1668687241</t>
  </si>
  <si>
    <t>41</t>
  </si>
  <si>
    <t>998711192.S</t>
  </si>
  <si>
    <t>Izolácia proti vode, prípl.za presun nad vymedz. najväčšiu dopravnú vzdialenosť do 100 m</t>
  </si>
  <si>
    <t>714639299</t>
  </si>
  <si>
    <t>713</t>
  </si>
  <si>
    <t>Izolácie tepelné</t>
  </si>
  <si>
    <t>42</t>
  </si>
  <si>
    <t>713122121.S</t>
  </si>
  <si>
    <t>Montáž tepelnej izolácie podláh polystyrénom, kladeným voľne v dvoch vrstvách</t>
  </si>
  <si>
    <t>1451731625</t>
  </si>
  <si>
    <t>43</t>
  </si>
  <si>
    <t>283720003000.S</t>
  </si>
  <si>
    <t>Doska EPS max. zaťaženie 5 kN/m2 hr. 30 mm, pre podlahy</t>
  </si>
  <si>
    <t>247050034</t>
  </si>
  <si>
    <t>44</t>
  </si>
  <si>
    <t>283720008900.S</t>
  </si>
  <si>
    <t>Doska EPS hr. 80 mm, pevnosť v tlaku 150 kPa, na zateplenie podláh spádový 40-120</t>
  </si>
  <si>
    <t>346828688</t>
  </si>
  <si>
    <t>45</t>
  </si>
  <si>
    <t>998713101.S</t>
  </si>
  <si>
    <t>Presun hmôt pre izolácie tepelné v objektoch výšky do 6 m</t>
  </si>
  <si>
    <t>-1265434084</t>
  </si>
  <si>
    <t>46</t>
  </si>
  <si>
    <t>998713192.S</t>
  </si>
  <si>
    <t>Izolácie tepelné, prípl.za presun nad vymedz. najväčšiu dopravnú vzdial. do 100 m</t>
  </si>
  <si>
    <t>203524345</t>
  </si>
  <si>
    <t>715</t>
  </si>
  <si>
    <t>Izolácie proti chemickým vplyvom</t>
  </si>
  <si>
    <t>47</t>
  </si>
  <si>
    <t>715121002.S</t>
  </si>
  <si>
    <t>Zhotovenie izolácie stav.konštr.stierkovaním tmelom dvojvrstv.za studena plôch zvislých 0,45*4*15x1,5</t>
  </si>
  <si>
    <t>1757013842</t>
  </si>
  <si>
    <t>48</t>
  </si>
  <si>
    <t>998715101.S</t>
  </si>
  <si>
    <t>Presun hmôt pre izolácie proti chemickým vplyvom v objektoch výšky do 6 m</t>
  </si>
  <si>
    <t>-1520705278</t>
  </si>
  <si>
    <t>49</t>
  </si>
  <si>
    <t>998715192.S</t>
  </si>
  <si>
    <t>Izolácie proti chem.vplyvom, prípl.za presun nad vymedz. najväčš. dopr. vzd. do 100 m</t>
  </si>
  <si>
    <t>-611444475</t>
  </si>
  <si>
    <t>763</t>
  </si>
  <si>
    <t>Konštrukcie - drevostavby</t>
  </si>
  <si>
    <t>52</t>
  </si>
  <si>
    <t>763161535.S</t>
  </si>
  <si>
    <t>Montáž SDK požiar obkladu - kapotáže r. š. nad 500 do 1000 mm, 3x hrana s rohovou lištou, 2x hr. 12,5 mm stena pre požiarne dvere</t>
  </si>
  <si>
    <t>-36550522</t>
  </si>
  <si>
    <t>53</t>
  </si>
  <si>
    <t>590110002500</t>
  </si>
  <si>
    <t>Doska sadrokartónová RF protipožiarna, hr. 12,5 mm, šxl 1200x2000 mm, RIGIPS 5,5*4</t>
  </si>
  <si>
    <t>-1198996987</t>
  </si>
  <si>
    <t>54</t>
  </si>
  <si>
    <t>590180001300.S</t>
  </si>
  <si>
    <t>Profil výstužný UA 50 oceľový žiarovo pozinkovaný pozdĺžne dierovaný, šxvxl 50x40 mm, hr. plechu 2 mm špeciálny profil k sadrokartónovým konštrukciám</t>
  </si>
  <si>
    <t>1907581217</t>
  </si>
  <si>
    <t>766</t>
  </si>
  <si>
    <t>Konštrukcie stolárske</t>
  </si>
  <si>
    <t>55</t>
  </si>
  <si>
    <t>766621081.S</t>
  </si>
  <si>
    <t>Montáž okna plastového na PUR penu</t>
  </si>
  <si>
    <t>851440144</t>
  </si>
  <si>
    <t>56</t>
  </si>
  <si>
    <t>611410000100.S1</t>
  </si>
  <si>
    <t>Plastové okno fix OS, vxš 1300x600 mm, izolačné dvojsklo antracit</t>
  </si>
  <si>
    <t>393019764</t>
  </si>
  <si>
    <t>57</t>
  </si>
  <si>
    <t>611410000100.S11</t>
  </si>
  <si>
    <t>Plastové okno fix OS, vxš 6730x2680 mm, izolačné dvojsklo antracit</t>
  </si>
  <si>
    <t>-466713060</t>
  </si>
  <si>
    <t>58</t>
  </si>
  <si>
    <t>611410000100.S12</t>
  </si>
  <si>
    <t>Plastové okno fix OS, vxš 2150x2300 mm, izolačné dvojsklo antracit</t>
  </si>
  <si>
    <t>1502944796</t>
  </si>
  <si>
    <t>59</t>
  </si>
  <si>
    <t>611410000100.S13</t>
  </si>
  <si>
    <t>Plastové okno fix OS, vxš 1900x2300 mm, izolačné dvojsklo antracit</t>
  </si>
  <si>
    <t>919438604</t>
  </si>
  <si>
    <t>60</t>
  </si>
  <si>
    <t>766621400.S</t>
  </si>
  <si>
    <t>Montáž okien plastových s hydroizolačnými ISO páskami (exteriérová a interiérová) 2,25x0,6x2x13</t>
  </si>
  <si>
    <t>-6196216</t>
  </si>
  <si>
    <t>61</t>
  </si>
  <si>
    <t>283290005800</t>
  </si>
  <si>
    <t>Tesniaca fólia CX exteriér, š. 70 mm, dĺ. 30 m, pre tesnenie pripájacej škáry okenného rámu a muriva, polymér, ALLMEDIA</t>
  </si>
  <si>
    <t>809071748</t>
  </si>
  <si>
    <t>62</t>
  </si>
  <si>
    <t>283290006200.S</t>
  </si>
  <si>
    <t>Tesniaca paronepriepustná fólia polymér-flísová, š. 70 mm, dĺ. 30 m, pre tesnenie pripájacej škáry okenného rámu a muriva z interiéru</t>
  </si>
  <si>
    <t>-645520342</t>
  </si>
  <si>
    <t>63</t>
  </si>
  <si>
    <t>611410000100.S</t>
  </si>
  <si>
    <t>Plastové okno jednokrídlové OS, vxš 2245*600 mm, izolačné trojsklo ext.biela int antracit l 2xpevné 1xsklopné</t>
  </si>
  <si>
    <t>1873422831</t>
  </si>
  <si>
    <t>64</t>
  </si>
  <si>
    <t>611410000100.S99</t>
  </si>
  <si>
    <t>Plastové okno jednokrídlové OS, vxš 2245*600 mm, izolačné trojsklo ext.biela int antracit l 3xpevné</t>
  </si>
  <si>
    <t>1133979198</t>
  </si>
  <si>
    <t>65</t>
  </si>
  <si>
    <t>611410000100.S991</t>
  </si>
  <si>
    <t>Plastové okno fix OS, vxš 1500*600 mm, izolačné trojsklo ext.biela int antracit</t>
  </si>
  <si>
    <t>-2076762622</t>
  </si>
  <si>
    <t>66</t>
  </si>
  <si>
    <t>766641161.S</t>
  </si>
  <si>
    <t>Montáž dverí plastových, vchodových, 1 m obvodu dverí</t>
  </si>
  <si>
    <t>532997657</t>
  </si>
  <si>
    <t>67</t>
  </si>
  <si>
    <t>611730000100.S</t>
  </si>
  <si>
    <t>Dvere plastové trojdielne šxv 3550x2680 mm, 5 komorový systém, izolačné dvojsklo antracit</t>
  </si>
  <si>
    <t>-1097494040</t>
  </si>
  <si>
    <t>68</t>
  </si>
  <si>
    <t>611730000100.S4</t>
  </si>
  <si>
    <t>Dvere plastové trojdielne šxv 1950x2300 mm, 5 komorový systém, izolačné dvojsklo antracit</t>
  </si>
  <si>
    <t>-2077491518</t>
  </si>
  <si>
    <t>69</t>
  </si>
  <si>
    <t>611730000100.S2</t>
  </si>
  <si>
    <t>Dvere plastové trojdielne šxv 3230x1970 mm, 5 komorový systém, izolačné dvojsklo antracit</t>
  </si>
  <si>
    <t>549713457</t>
  </si>
  <si>
    <t>70</t>
  </si>
  <si>
    <t>611730000100.S1</t>
  </si>
  <si>
    <t>Dvere plastové dvojkrídlové trojdielne šxv 3500x2200 mm, 5 komorový systém, izolačné dvojsklo antracit</t>
  </si>
  <si>
    <t>-469596679</t>
  </si>
  <si>
    <t>71</t>
  </si>
  <si>
    <t>611730000100.S3</t>
  </si>
  <si>
    <t>Dvere plastové dvojkrídlové šxv 1230*1970 mm, 5 komorový systém, izolačné trojsklo biela antracit</t>
  </si>
  <si>
    <t>-1692998001</t>
  </si>
  <si>
    <t>72</t>
  </si>
  <si>
    <t>766662112.S12</t>
  </si>
  <si>
    <t>Montáž dverového krídla otočného jednokrídlového poldrážkového, do existujúcej zárubne, vrátane kovania</t>
  </si>
  <si>
    <t>-126764125</t>
  </si>
  <si>
    <t>73</t>
  </si>
  <si>
    <t>611610000400.S12</t>
  </si>
  <si>
    <t>Dvere vnútorné jednokrídlové, šírka 600-900 mm, výplň papierová voština, povrch fólia, plné</t>
  </si>
  <si>
    <t>1242309137</t>
  </si>
  <si>
    <t>74</t>
  </si>
  <si>
    <t>549150000600.S12</t>
  </si>
  <si>
    <t>Kľučka dverová a rozeta 2x, nehrdzavejúca oceľ, povrch nerez brúsený</t>
  </si>
  <si>
    <t>-1747167591</t>
  </si>
  <si>
    <t>75</t>
  </si>
  <si>
    <t>998766101.S</t>
  </si>
  <si>
    <t>Presun hmot pre konštrukcie stolárske v objektoch výšky do 6 m</t>
  </si>
  <si>
    <t>421449179</t>
  </si>
  <si>
    <t>76</t>
  </si>
  <si>
    <t>998766192.S</t>
  </si>
  <si>
    <t>Konštrukcie stolárske, prípl.za presun nad najvačšiu dopravnú vzdialenosť do 100 m</t>
  </si>
  <si>
    <t>-1120749127</t>
  </si>
  <si>
    <t>767</t>
  </si>
  <si>
    <t>Konštrukcie doplnkové kovové</t>
  </si>
  <si>
    <t>77</t>
  </si>
  <si>
    <t>767132812.S</t>
  </si>
  <si>
    <t>Demontáž podest a schodísk,  -0,01800t</t>
  </si>
  <si>
    <t>-402783438</t>
  </si>
  <si>
    <t>78</t>
  </si>
  <si>
    <t>767211112.S</t>
  </si>
  <si>
    <t>Montáž schodov rovných a podiest, osadených na oceľovú konštrukciu zváraním podesta spolu so zábradlím Z1,2,3,4,5</t>
  </si>
  <si>
    <t>sub</t>
  </si>
  <si>
    <t>1095110484</t>
  </si>
  <si>
    <t>79</t>
  </si>
  <si>
    <t>767641110.S</t>
  </si>
  <si>
    <t>Montáž kovového dverového krídla otočného jednokrídlového, do existujúcej zárubne, vrátane kovania</t>
  </si>
  <si>
    <t>-590622516</t>
  </si>
  <si>
    <t>80</t>
  </si>
  <si>
    <t>549150000600</t>
  </si>
  <si>
    <t>Kľučka dverová 2x, 2x rozeta BB, FAB, nehrdzavejúca oceľ, povrch nerez brúsený, SAPELI</t>
  </si>
  <si>
    <t>-1186636468</t>
  </si>
  <si>
    <t>81</t>
  </si>
  <si>
    <t>549150000600.S</t>
  </si>
  <si>
    <t>1765300204</t>
  </si>
  <si>
    <t>82</t>
  </si>
  <si>
    <t>553410014800.S</t>
  </si>
  <si>
    <t>Dvere požiarne oceľové, interiérové, jednojkrídlové Uni-R EI 60 D1, šxvxhr 900x2010x65 mm,</t>
  </si>
  <si>
    <t>1028627990</t>
  </si>
  <si>
    <t>83</t>
  </si>
  <si>
    <t>767641120.S</t>
  </si>
  <si>
    <t>Montáž kovového dverového krídla otočného dvojkrídlového,  zárubne, vrátane kovania</t>
  </si>
  <si>
    <t>-497480341</t>
  </si>
  <si>
    <t>84</t>
  </si>
  <si>
    <t>553410031925</t>
  </si>
  <si>
    <t>Dvere požiarne oceľové, interiérové, dvojkrídlové Uni-R EI 60 D1, šxvxhr 1920x2010x65 mm,</t>
  </si>
  <si>
    <t>-852251700</t>
  </si>
  <si>
    <t>85</t>
  </si>
  <si>
    <t>998767101.S</t>
  </si>
  <si>
    <t>Presun hmôt pre kovové stavebné doplnkové konštrukcie v objektoch výšky do 6 m</t>
  </si>
  <si>
    <t>-1725950407</t>
  </si>
  <si>
    <t>86</t>
  </si>
  <si>
    <t>998767192.S</t>
  </si>
  <si>
    <t>Kovové stav.dopln.konštr., prípl.za presun nad najväčšiu dopr. vzdial. do 100 m</t>
  </si>
  <si>
    <t>-640522332</t>
  </si>
  <si>
    <t>769</t>
  </si>
  <si>
    <t>Montáže vzduchotechnických zariadení</t>
  </si>
  <si>
    <t>87</t>
  </si>
  <si>
    <t>769052018.S</t>
  </si>
  <si>
    <t>Montáž vzduchotechnickej rekuperačnej jednotky s pripojením na vykurovaciu sústavu na stenu a strop spolu s rozvodmi a spustením podľa projektu</t>
  </si>
  <si>
    <t>273021262</t>
  </si>
  <si>
    <t>88</t>
  </si>
  <si>
    <t>769081025.S</t>
  </si>
  <si>
    <t>Demontáž ventilátora malého axiálneho s potrubím</t>
  </si>
  <si>
    <t>1624965204</t>
  </si>
  <si>
    <t>784</t>
  </si>
  <si>
    <t>Maľby</t>
  </si>
  <si>
    <t>89</t>
  </si>
  <si>
    <t>784410510.S</t>
  </si>
  <si>
    <t>Prebrúsenie a orpášenie jemnozrnných povrchov výšky nad 3,80 m</t>
  </si>
  <si>
    <t>-2144544998</t>
  </si>
  <si>
    <t>90</t>
  </si>
  <si>
    <t>784430020.S</t>
  </si>
  <si>
    <t>Maľby akrylátové základné dvojnásobné, ručne nanášané na jemnozrnný podklad výšky nad 3,80 m</t>
  </si>
  <si>
    <t>-1253786549</t>
  </si>
  <si>
    <t>91</t>
  </si>
  <si>
    <t>784430042.S</t>
  </si>
  <si>
    <t>Maľby akrylátové tónované dvojnásobné, ručne nanášané na jemnozrnný podklad strop nad 3,80 m</t>
  </si>
  <si>
    <t>118108570</t>
  </si>
  <si>
    <t>92</t>
  </si>
  <si>
    <t>784430042.S1</t>
  </si>
  <si>
    <t>Maľby akrylátové tónované dvojnásobné, ručne nanášané na jemnozrnný podklad stlpy nad 3,80 m</t>
  </si>
  <si>
    <t>152784665</t>
  </si>
  <si>
    <t>93</t>
  </si>
  <si>
    <t>784430190.S</t>
  </si>
  <si>
    <t>Maľby akrylátové dvojnásobné, ručne nanášané, zhotovenie styku dvoch farieb okrem stykov v rohoch a kútoch</t>
  </si>
  <si>
    <t>-1149427360</t>
  </si>
  <si>
    <t>Práce a dodávky M</t>
  </si>
  <si>
    <t>21-M</t>
  </si>
  <si>
    <t>Elektromontáže</t>
  </si>
  <si>
    <t>94</t>
  </si>
  <si>
    <t>210010041.S</t>
  </si>
  <si>
    <t>Rúrka elektroinštalačná ohybná kovová typ 3313, uložená pevne</t>
  </si>
  <si>
    <t>613955173</t>
  </si>
  <si>
    <t>95</t>
  </si>
  <si>
    <t>345710008305.S</t>
  </si>
  <si>
    <t>Rúrka ohybná 3313 kovová z vrchnej pozink. oceľovej pásky a vnútornej izolačnej vrstvy, D 18,9 mm</t>
  </si>
  <si>
    <t>128</t>
  </si>
  <si>
    <t>-34201900</t>
  </si>
  <si>
    <t>96</t>
  </si>
  <si>
    <t>345710036510.S</t>
  </si>
  <si>
    <t>Príchytka obojstranná 3613 z pozinkovanej ocele pre ohybné kovové elektroinštal. rúrky D 13 mm</t>
  </si>
  <si>
    <t>1560800253</t>
  </si>
  <si>
    <t>97</t>
  </si>
  <si>
    <t>210010351.S</t>
  </si>
  <si>
    <t>Krabicová rozvodka z lisovaného izolantu vrátane ukončenia káblov a zapojenia vodičov typ 6455-11 do 4 m</t>
  </si>
  <si>
    <t>1892246450</t>
  </si>
  <si>
    <t>98</t>
  </si>
  <si>
    <t>345410013000.S</t>
  </si>
  <si>
    <t>Krabica rozvodná PVC na stenu 6455-11, IP 66</t>
  </si>
  <si>
    <t>1801944731</t>
  </si>
  <si>
    <t>210110014.S</t>
  </si>
  <si>
    <t>Krížový prepínač - radenie 7, nástenný IP 55, vrátane zapojenia</t>
  </si>
  <si>
    <t>-462399992</t>
  </si>
  <si>
    <t>100</t>
  </si>
  <si>
    <t>345330003430.S</t>
  </si>
  <si>
    <t>Prepínač krížový nástenný, radenie č.7, IP55</t>
  </si>
  <si>
    <t>-683883121</t>
  </si>
  <si>
    <t>101</t>
  </si>
  <si>
    <t>210110015.S</t>
  </si>
  <si>
    <t>Dvojitý striedavý prepínač - radenie 6+6, nástenný IP 55, vrátane zapojenia</t>
  </si>
  <si>
    <t>1872377189</t>
  </si>
  <si>
    <t>102</t>
  </si>
  <si>
    <t>345330003440.S</t>
  </si>
  <si>
    <t>Prepínač dvojitý striedavý nástenný, radenie 6+6, IP55</t>
  </si>
  <si>
    <t>-2130948947</t>
  </si>
  <si>
    <t>103</t>
  </si>
  <si>
    <t>210111033.S</t>
  </si>
  <si>
    <t>Zásuvka na povrchovú montáž IP 55, 250V / 16A, vrátane zapojenia 2P + PE</t>
  </si>
  <si>
    <t>978078587</t>
  </si>
  <si>
    <t>104</t>
  </si>
  <si>
    <t>345510005930</t>
  </si>
  <si>
    <t>Zásuvka Garant jednonásobná, radenie 2P + PE, IP55, na povrch, šedá</t>
  </si>
  <si>
    <t>-878845161</t>
  </si>
  <si>
    <t>105</t>
  </si>
  <si>
    <t>210193003.S</t>
  </si>
  <si>
    <t>Rozpájacia a istiaca plastová skriňa pilierová montáž</t>
  </si>
  <si>
    <t>-361574254</t>
  </si>
  <si>
    <t>106</t>
  </si>
  <si>
    <t>357140008240.S</t>
  </si>
  <si>
    <t>Rozvodnicová skriňa plastová nástenná, PR-T</t>
  </si>
  <si>
    <t>-1470689776</t>
  </si>
  <si>
    <t>107</t>
  </si>
  <si>
    <t>210201510.S</t>
  </si>
  <si>
    <t>Zapojenie svietidla 1x svetelný zdroj, núdzového, LED - núdzový režim</t>
  </si>
  <si>
    <t>-2088646862</t>
  </si>
  <si>
    <t>108</t>
  </si>
  <si>
    <t>348150000600.S</t>
  </si>
  <si>
    <t>Svietidlo núdzové nástenné so svetelným zdrojom LED 1x3,2W, 360x140 mm, 3 hod., IP22, len núdzový režim</t>
  </si>
  <si>
    <t>-1729391366</t>
  </si>
  <si>
    <t>109</t>
  </si>
  <si>
    <t>210201903.S</t>
  </si>
  <si>
    <t>Montáž svietidla interiérového na stenu do 5 kg</t>
  </si>
  <si>
    <t>-1428631204</t>
  </si>
  <si>
    <t>110</t>
  </si>
  <si>
    <t>210201913.S</t>
  </si>
  <si>
    <t>Montáž svietidla interiérového na strop do 5 kg</t>
  </si>
  <si>
    <t>677081573</t>
  </si>
  <si>
    <t>111</t>
  </si>
  <si>
    <t>348320000700.S</t>
  </si>
  <si>
    <t xml:space="preserve">Svietidlo priemyselné stropné LED 40W závesné tok min4300lm  </t>
  </si>
  <si>
    <t>1737170642</t>
  </si>
  <si>
    <t>112</t>
  </si>
  <si>
    <t>348320000700.S1</t>
  </si>
  <si>
    <t xml:space="preserve">Svietidlo priemyselné prisadené LED 75w  tok min9000lm  </t>
  </si>
  <si>
    <t>-87871209</t>
  </si>
  <si>
    <t>113</t>
  </si>
  <si>
    <t>348320000700.S2</t>
  </si>
  <si>
    <t xml:space="preserve">Svietidlo priemyselné prisadené LED 21w  tok min3100lm  </t>
  </si>
  <si>
    <t>-627642010</t>
  </si>
  <si>
    <t>114</t>
  </si>
  <si>
    <t>210201923.S</t>
  </si>
  <si>
    <t>Montáž svietidla exterierového na stenu do 5 kg</t>
  </si>
  <si>
    <t>-1485770342</t>
  </si>
  <si>
    <t>115</t>
  </si>
  <si>
    <t>210800186.S</t>
  </si>
  <si>
    <t>Kábel medený uložený v rúrke CYKY 450/750 V 3x1,5</t>
  </si>
  <si>
    <t>-601178576</t>
  </si>
  <si>
    <t>116</t>
  </si>
  <si>
    <t>341110000700.S</t>
  </si>
  <si>
    <t>Kábel medený CYKY 3x1,5 mm2</t>
  </si>
  <si>
    <t>431141901</t>
  </si>
  <si>
    <t>117</t>
  </si>
  <si>
    <t>210800187.S</t>
  </si>
  <si>
    <t>Kábel medený uložený v rúrke CYKY 450/750 V 3x2,5</t>
  </si>
  <si>
    <t>961153185</t>
  </si>
  <si>
    <t>118</t>
  </si>
  <si>
    <t>341110000800.S</t>
  </si>
  <si>
    <t>Kábel medený CYKY 3x2,5 mm2</t>
  </si>
  <si>
    <t>-1917626648</t>
  </si>
  <si>
    <t>119</t>
  </si>
  <si>
    <t>210964304.S</t>
  </si>
  <si>
    <t>Demontáž do sute - svietidla interiérového na stenu do 5 kg vrátane odpojenia   -0,00500 t</t>
  </si>
  <si>
    <t>1199655105</t>
  </si>
  <si>
    <t>Ermont s.r.o.</t>
  </si>
  <si>
    <t xml:space="preserve">1 FA </t>
  </si>
  <si>
    <t xml:space="preserve">2 FA </t>
  </si>
  <si>
    <t>bez DPH</t>
  </si>
  <si>
    <t>Relax Bojnice s.r.o.</t>
  </si>
  <si>
    <t>Schodolez T09 Roby</t>
  </si>
  <si>
    <t>Diony Sports International s.r.o.</t>
  </si>
  <si>
    <t>Tumble track 10m</t>
  </si>
  <si>
    <t>Dopadová žíněnka stretch G11-35020060-B</t>
  </si>
  <si>
    <t>Žíněnky lehčené A3-2001005-R</t>
  </si>
  <si>
    <t>Žíněnky lehčené A3-2001258-R</t>
  </si>
  <si>
    <t>Žíněnky kotoulové RG100, D5-2001007-Y</t>
  </si>
  <si>
    <t>Skládací klín G1-20050100-KLR-G</t>
  </si>
  <si>
    <t>Slzička G1-757575-S</t>
  </si>
  <si>
    <t>Polyethylenový kvádr G1-120120100-KE-Y</t>
  </si>
  <si>
    <t>Doprava</t>
  </si>
  <si>
    <t>Valtec spol. s r.o.</t>
  </si>
  <si>
    <t>Kotviace prvky</t>
  </si>
  <si>
    <t>SM/JD rezivo</t>
  </si>
  <si>
    <t>SM/JD rezivo - laty</t>
  </si>
  <si>
    <t>preglejka BK 18 mm</t>
  </si>
  <si>
    <t>matica narážacia</t>
  </si>
  <si>
    <t>tmel D4</t>
  </si>
  <si>
    <t>skrutka DIN 912</t>
  </si>
  <si>
    <t>sada chytov</t>
  </si>
  <si>
    <t>istiace plakety SR</t>
  </si>
  <si>
    <t>vratný bod SR</t>
  </si>
  <si>
    <t>Karabína VR SC</t>
  </si>
  <si>
    <t>karabína SR (expres)</t>
  </si>
  <si>
    <t>lano</t>
  </si>
  <si>
    <t>OHM</t>
  </si>
  <si>
    <t>spojovací materiál</t>
  </si>
  <si>
    <t>montážne práce tesárske</t>
  </si>
  <si>
    <t>montážne práce inštalačné</t>
  </si>
  <si>
    <t>inštalácia lezeckého vybavenia</t>
  </si>
  <si>
    <t>PBTECH s.r.o.</t>
  </si>
  <si>
    <t>Stôl na pretláčanie rukou</t>
  </si>
  <si>
    <t>ERMONT s.r.o.</t>
  </si>
  <si>
    <t>Lepenie povlakových podláh PVC
 heterogénnych v pásoch</t>
  </si>
  <si>
    <t>284110000110.S</t>
  </si>
  <si>
    <t>Podlaha PVC heterogénna, hrúbka do 2,5 mm</t>
  </si>
  <si>
    <t>776990105.S</t>
  </si>
  <si>
    <t>Vysávanie podkladu pred kladením povlakovýck podláh</t>
  </si>
  <si>
    <t>776990110.S</t>
  </si>
  <si>
    <t>Penetrovanie podkladu pred kladením povlakových podláh</t>
  </si>
  <si>
    <t>776992127.S</t>
  </si>
  <si>
    <t>Vyspravenie podkladu nivelačnou stierkou hr. 5 mm</t>
  </si>
  <si>
    <t>210010025.S</t>
  </si>
  <si>
    <t>Rúrka ohybná elektroinštalačná z PVC typ FXP 20, uložená pevne</t>
  </si>
  <si>
    <t>345710009100.S</t>
  </si>
  <si>
    <t>Rúrka ohybná vlnitá pancierová so strednou mechanickou odolnosťou z PVC-U, D 20</t>
  </si>
  <si>
    <t>345710017800.S</t>
  </si>
  <si>
    <t>Spojka nasúvacia z PVC pre elektroinštal. rúrky, D 20 mm</t>
  </si>
  <si>
    <t>210010352.S</t>
  </si>
  <si>
    <t>Krabicová rozvodka z lisovaného izolantu vrátane ukončenia káblov a zapojenia vodičov typ 6455-26 do 6 m</t>
  </si>
  <si>
    <t>345410013400</t>
  </si>
  <si>
    <t>Krabica rozvodná PVC na stenu 6455-26P/2, šxvxh 144x144x67 mm, 4-pólová sivá</t>
  </si>
  <si>
    <t>210100001.S</t>
  </si>
  <si>
    <t xml:space="preserve">Pomocný materiál spojovací </t>
  </si>
  <si>
    <t>210110011.S</t>
  </si>
  <si>
    <t>Jednopólový spínač - radenie 1, nástenný IP 55, vrátane zapojenia</t>
  </si>
  <si>
    <t>345340008000.S</t>
  </si>
  <si>
    <t>Tlačidlo so spínacím kontaktom a orientačným alebo signalizačným osvetlením, radenie č 1/0, IP55</t>
  </si>
  <si>
    <t>345340008000.S1</t>
  </si>
  <si>
    <t>Tlačidlo so spínacím kontaktom, radenie č 1/0, IP55</t>
  </si>
  <si>
    <t>348140003452.S</t>
  </si>
  <si>
    <t>LED svietidlo interiérové stropné</t>
  </si>
  <si>
    <t>345510001230.S</t>
  </si>
  <si>
    <t>Zásuvka jednonásobná na povrch, radenie 2P+PE, IP 55, s destkou ochranou</t>
  </si>
  <si>
    <t>210120410.S</t>
  </si>
  <si>
    <t>Prúdové chrániče dvojpólové 16 - 80 A</t>
  </si>
  <si>
    <t>358230009800.S</t>
  </si>
  <si>
    <t>Prúdový chránič 2P, 16 A, 10 mA, typ AC, 2 moduly</t>
  </si>
  <si>
    <t>358230009800.S1</t>
  </si>
  <si>
    <t>Prúdový chránič 2P, 10 A, 10 mA, typ AC, 2 moduly</t>
  </si>
  <si>
    <t>348140003452.S1</t>
  </si>
  <si>
    <t>LED svietidlo interiérové stropné so senzorom</t>
  </si>
  <si>
    <t>210800016.S</t>
  </si>
  <si>
    <t>Vodič medený uložený v rúrke CYY 450/750 V  6mm2</t>
  </si>
  <si>
    <t>341110011400.S</t>
  </si>
  <si>
    <t>Vodič medený CY 6 mm2</t>
  </si>
  <si>
    <t>210800073.S</t>
  </si>
  <si>
    <t>Kábel medený uložený pod omietkou CYYp  450/750 V  3x2,5mm2</t>
  </si>
  <si>
    <t>998921203.S</t>
  </si>
  <si>
    <t>Presun hmôt pre montáž silnoprúdových rozvodov a zariadení v stavbe (objekte) výšky nad 7 do 24 m</t>
  </si>
  <si>
    <t>%</t>
  </si>
  <si>
    <t xml:space="preserve">Stretch žíněnka A2-20010010-G </t>
  </si>
  <si>
    <t xml:space="preserve">2 ks </t>
  </si>
  <si>
    <t>Stretch žíněnka A2-20010010-Y</t>
  </si>
  <si>
    <t>Stretch žíněnka A2-18010015-B</t>
  </si>
  <si>
    <t>Gymnastický koberec G4-120020035-B</t>
  </si>
  <si>
    <t xml:space="preserve">3 ks </t>
  </si>
  <si>
    <t>1 ks</t>
  </si>
  <si>
    <t>776541100.S</t>
  </si>
  <si>
    <t>Lepenie povlakových podláh PVC heterogénnych v pásoch</t>
  </si>
  <si>
    <t>s DPH</t>
  </si>
  <si>
    <t>fa 2200059, Pemsport</t>
  </si>
  <si>
    <t xml:space="preserve">Trampolína Grand Master </t>
  </si>
  <si>
    <t>4 ks</t>
  </si>
  <si>
    <t>20 ks</t>
  </si>
  <si>
    <t xml:space="preserve">10 ks </t>
  </si>
  <si>
    <t>15 ks</t>
  </si>
  <si>
    <t>250 ks</t>
  </si>
  <si>
    <t>2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</si>
</sst>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%"/>
    <numFmt numFmtId="165" formatCode="dd\.mm\.yyyy"/>
    <numFmt numFmtId="166" formatCode="#,##0.00000"/>
    <numFmt numFmtId="167" formatCode="#,##0.000"/>
    <numFmt numFmtId="168" formatCode="#,##0.00\ &quot;€&quot;"/>
    <numFmt numFmtId="170" formatCode="0.000"/>
  </numFmts>
  <fonts count="27" x14ac:knownFonts="1">
    <font>
      <sz val="8"/>
      <name val="Arial CE"/>
      <family val="2"/>
    </font>
    <font>
      <sz val="11"/>
      <color theme="1"/>
      <name val="Calibri"/>
      <family val="2"/>
      <charset val="238"/>
      <scheme val="minor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FFFFFF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b/>
      <sz val="12"/>
      <color rgb="FF003366"/>
      <name val="Arial CE"/>
      <family val="2"/>
      <charset val="238"/>
    </font>
    <font>
      <sz val="11"/>
      <color rgb="FF000000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2D2D2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4A6EB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33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/>
      <diagonal/>
    </border>
  </borders>
  <cellStyleXfs count="2">
    <xf numFmtId="0" fontId="0" fillId="0" borderId="0"/>
    <xf numFmtId="0" fontId="1" fillId="0" borderId="0"/>
  </cellStyleXfs>
  <cellXfs count="3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6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167" fontId="18" fillId="0" borderId="0" xfId="0" applyNumberFormat="1" applyFont="1"/>
    <xf numFmtId="166" fontId="21" fillId="0" borderId="12" xfId="0" applyNumberFormat="1" applyFont="1" applyBorder="1"/>
    <xf numFmtId="166" fontId="21" fillId="0" borderId="13" xfId="0" applyNumberFormat="1" applyFont="1" applyBorder="1"/>
    <xf numFmtId="167" fontId="22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166" fontId="17" fillId="0" borderId="0" xfId="0" applyNumberFormat="1" applyFont="1" applyAlignment="1">
      <alignment vertical="center"/>
    </xf>
    <xf numFmtId="166" fontId="17" fillId="0" borderId="15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24" fillId="0" borderId="22" xfId="0" applyFont="1" applyBorder="1" applyAlignment="1" applyProtection="1">
      <alignment vertical="center"/>
      <protection locked="0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center" vertical="center"/>
    </xf>
    <xf numFmtId="166" fontId="17" fillId="0" borderId="20" xfId="0" applyNumberFormat="1" applyFont="1" applyBorder="1" applyAlignment="1">
      <alignment vertical="center"/>
    </xf>
    <xf numFmtId="166" fontId="17" fillId="0" borderId="21" xfId="0" applyNumberFormat="1" applyFont="1" applyBorder="1" applyAlignment="1">
      <alignment vertical="center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7" fontId="0" fillId="0" borderId="3" xfId="0" applyNumberFormat="1" applyBorder="1" applyAlignment="1">
      <alignment vertical="center"/>
    </xf>
    <xf numFmtId="0" fontId="0" fillId="4" borderId="22" xfId="0" applyFill="1" applyBorder="1" applyAlignment="1" applyProtection="1">
      <alignment vertical="center"/>
      <protection locked="0"/>
    </xf>
    <xf numFmtId="0" fontId="24" fillId="4" borderId="22" xfId="0" applyFont="1" applyFill="1" applyBorder="1" applyAlignment="1" applyProtection="1">
      <alignment vertical="center"/>
      <protection locked="0"/>
    </xf>
    <xf numFmtId="0" fontId="0" fillId="5" borderId="22" xfId="0" applyFill="1" applyBorder="1" applyAlignment="1" applyProtection="1">
      <alignment vertical="center"/>
      <protection locked="0"/>
    </xf>
    <xf numFmtId="0" fontId="16" fillId="6" borderId="22" xfId="0" applyFont="1" applyFill="1" applyBorder="1" applyAlignment="1" applyProtection="1">
      <alignment horizontal="center" vertical="center"/>
      <protection locked="0"/>
    </xf>
    <xf numFmtId="49" fontId="16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16" fillId="6" borderId="22" xfId="0" applyFont="1" applyFill="1" applyBorder="1" applyAlignment="1" applyProtection="1">
      <alignment horizontal="left" vertical="center" wrapText="1"/>
      <protection locked="0"/>
    </xf>
    <xf numFmtId="0" fontId="16" fillId="6" borderId="22" xfId="0" applyFont="1" applyFill="1" applyBorder="1" applyAlignment="1" applyProtection="1">
      <alignment horizontal="center" vertical="center" wrapText="1"/>
      <protection locked="0"/>
    </xf>
    <xf numFmtId="167" fontId="16" fillId="6" borderId="22" xfId="0" applyNumberFormat="1" applyFont="1" applyFill="1" applyBorder="1" applyAlignment="1" applyProtection="1">
      <alignment vertical="center"/>
      <protection locked="0"/>
    </xf>
    <xf numFmtId="0" fontId="23" fillId="6" borderId="22" xfId="0" applyFont="1" applyFill="1" applyBorder="1" applyAlignment="1" applyProtection="1">
      <alignment horizontal="center" vertical="center"/>
      <protection locked="0"/>
    </xf>
    <xf numFmtId="49" fontId="23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23" fillId="6" borderId="22" xfId="0" applyFont="1" applyFill="1" applyBorder="1" applyAlignment="1" applyProtection="1">
      <alignment horizontal="left" vertical="center" wrapText="1"/>
      <protection locked="0"/>
    </xf>
    <xf numFmtId="0" fontId="23" fillId="6" borderId="22" xfId="0" applyFont="1" applyFill="1" applyBorder="1" applyAlignment="1" applyProtection="1">
      <alignment horizontal="center" vertical="center" wrapText="1"/>
      <protection locked="0"/>
    </xf>
    <xf numFmtId="167" fontId="23" fillId="6" borderId="22" xfId="0" applyNumberFormat="1" applyFont="1" applyFill="1" applyBorder="1" applyAlignment="1" applyProtection="1">
      <alignment vertical="center"/>
      <protection locked="0"/>
    </xf>
    <xf numFmtId="0" fontId="0" fillId="6" borderId="0" xfId="0" applyFill="1" applyAlignment="1">
      <alignment vertical="center"/>
    </xf>
    <xf numFmtId="0" fontId="5" fillId="6" borderId="0" xfId="0" applyFont="1" applyFill="1"/>
    <xf numFmtId="0" fontId="0" fillId="7" borderId="22" xfId="0" applyFill="1" applyBorder="1" applyAlignment="1" applyProtection="1">
      <alignment vertical="center"/>
      <protection locked="0"/>
    </xf>
    <xf numFmtId="0" fontId="24" fillId="7" borderId="22" xfId="0" applyFont="1" applyFill="1" applyBorder="1" applyAlignment="1" applyProtection="1">
      <alignment vertical="center"/>
      <protection locked="0"/>
    </xf>
    <xf numFmtId="0" fontId="16" fillId="8" borderId="22" xfId="0" applyFont="1" applyFill="1" applyBorder="1" applyAlignment="1" applyProtection="1">
      <alignment horizontal="center" vertical="center"/>
      <protection locked="0"/>
    </xf>
    <xf numFmtId="49" fontId="16" fillId="8" borderId="22" xfId="0" applyNumberFormat="1" applyFont="1" applyFill="1" applyBorder="1" applyAlignment="1" applyProtection="1">
      <alignment horizontal="left" vertical="center" wrapText="1"/>
      <protection locked="0"/>
    </xf>
    <xf numFmtId="0" fontId="16" fillId="8" borderId="22" xfId="0" applyFont="1" applyFill="1" applyBorder="1" applyAlignment="1" applyProtection="1">
      <alignment horizontal="left" vertical="center" wrapText="1"/>
      <protection locked="0"/>
    </xf>
    <xf numFmtId="0" fontId="16" fillId="8" borderId="22" xfId="0" applyFont="1" applyFill="1" applyBorder="1" applyAlignment="1" applyProtection="1">
      <alignment horizontal="center" vertical="center" wrapText="1"/>
      <protection locked="0"/>
    </xf>
    <xf numFmtId="167" fontId="16" fillId="8" borderId="22" xfId="0" applyNumberFormat="1" applyFont="1" applyFill="1" applyBorder="1" applyAlignment="1" applyProtection="1">
      <alignment vertical="center"/>
      <protection locked="0"/>
    </xf>
    <xf numFmtId="0" fontId="0" fillId="8" borderId="22" xfId="0" applyFill="1" applyBorder="1" applyAlignment="1" applyProtection="1">
      <alignment vertical="center"/>
      <protection locked="0"/>
    </xf>
    <xf numFmtId="167" fontId="0" fillId="8" borderId="3" xfId="0" applyNumberFormat="1" applyFill="1" applyBorder="1" applyAlignment="1">
      <alignment vertical="center"/>
    </xf>
    <xf numFmtId="0" fontId="8" fillId="8" borderId="0" xfId="0" applyFont="1" applyFill="1"/>
    <xf numFmtId="0" fontId="8" fillId="8" borderId="0" xfId="0" applyFont="1" applyFill="1" applyAlignment="1">
      <alignment horizontal="left"/>
    </xf>
    <xf numFmtId="0" fontId="7" fillId="8" borderId="0" xfId="0" applyFont="1" applyFill="1" applyAlignment="1">
      <alignment horizontal="left"/>
    </xf>
    <xf numFmtId="167" fontId="7" fillId="8" borderId="0" xfId="0" applyNumberFormat="1" applyFont="1" applyFill="1"/>
    <xf numFmtId="167" fontId="0" fillId="5" borderId="3" xfId="0" applyNumberFormat="1" applyFill="1" applyBorder="1" applyAlignment="1">
      <alignment vertical="center"/>
    </xf>
    <xf numFmtId="167" fontId="0" fillId="6" borderId="3" xfId="0" applyNumberFormat="1" applyFill="1" applyBorder="1" applyAlignment="1">
      <alignment vertical="center"/>
    </xf>
    <xf numFmtId="0" fontId="25" fillId="5" borderId="3" xfId="0" applyFont="1" applyFill="1" applyBorder="1"/>
    <xf numFmtId="0" fontId="8" fillId="5" borderId="14" xfId="0" applyFont="1" applyFill="1" applyBorder="1"/>
    <xf numFmtId="0" fontId="8" fillId="5" borderId="0" xfId="0" applyFont="1" applyFill="1"/>
    <xf numFmtId="166" fontId="8" fillId="5" borderId="0" xfId="0" applyNumberFormat="1" applyFont="1" applyFill="1"/>
    <xf numFmtId="166" fontId="8" fillId="5" borderId="15" xfId="0" applyNumberFormat="1" applyFont="1" applyFill="1" applyBorder="1"/>
    <xf numFmtId="0" fontId="25" fillId="5" borderId="0" xfId="0" applyFont="1" applyFill="1"/>
    <xf numFmtId="167" fontId="0" fillId="9" borderId="3" xfId="0" applyNumberFormat="1" applyFill="1" applyBorder="1" applyAlignment="1">
      <alignment vertical="center"/>
    </xf>
    <xf numFmtId="0" fontId="0" fillId="9" borderId="0" xfId="0" applyFill="1"/>
    <xf numFmtId="167" fontId="5" fillId="9" borderId="0" xfId="0" applyNumberFormat="1" applyFont="1" applyFill="1"/>
    <xf numFmtId="0" fontId="16" fillId="9" borderId="22" xfId="0" applyFont="1" applyFill="1" applyBorder="1" applyAlignment="1" applyProtection="1">
      <alignment horizontal="center" vertical="center"/>
      <protection locked="0"/>
    </xf>
    <xf numFmtId="49" fontId="16" fillId="9" borderId="22" xfId="0" applyNumberFormat="1" applyFont="1" applyFill="1" applyBorder="1" applyAlignment="1" applyProtection="1">
      <alignment horizontal="left" vertical="center" wrapText="1"/>
      <protection locked="0"/>
    </xf>
    <xf numFmtId="0" fontId="16" fillId="9" borderId="22" xfId="0" applyFont="1" applyFill="1" applyBorder="1" applyAlignment="1" applyProtection="1">
      <alignment horizontal="left" vertical="center" wrapText="1"/>
      <protection locked="0"/>
    </xf>
    <xf numFmtId="0" fontId="16" fillId="9" borderId="22" xfId="0" applyFont="1" applyFill="1" applyBorder="1" applyAlignment="1" applyProtection="1">
      <alignment horizontal="center" vertical="center" wrapText="1"/>
      <protection locked="0"/>
    </xf>
    <xf numFmtId="167" fontId="16" fillId="9" borderId="22" xfId="0" applyNumberFormat="1" applyFont="1" applyFill="1" applyBorder="1" applyAlignment="1" applyProtection="1">
      <alignment vertical="center"/>
      <protection locked="0"/>
    </xf>
    <xf numFmtId="0" fontId="23" fillId="8" borderId="22" xfId="0" applyFont="1" applyFill="1" applyBorder="1" applyAlignment="1" applyProtection="1">
      <alignment horizontal="center" vertical="center"/>
      <protection locked="0"/>
    </xf>
    <xf numFmtId="49" fontId="23" fillId="8" borderId="22" xfId="0" applyNumberFormat="1" applyFont="1" applyFill="1" applyBorder="1" applyAlignment="1" applyProtection="1">
      <alignment horizontal="left" vertical="center" wrapText="1"/>
      <protection locked="0"/>
    </xf>
    <xf numFmtId="0" fontId="23" fillId="8" borderId="22" xfId="0" applyFont="1" applyFill="1" applyBorder="1" applyAlignment="1" applyProtection="1">
      <alignment horizontal="left" vertical="center" wrapText="1"/>
      <protection locked="0"/>
    </xf>
    <xf numFmtId="0" fontId="23" fillId="8" borderId="22" xfId="0" applyFont="1" applyFill="1" applyBorder="1" applyAlignment="1" applyProtection="1">
      <alignment horizontal="center" vertical="center" wrapText="1"/>
      <protection locked="0"/>
    </xf>
    <xf numFmtId="167" fontId="23" fillId="8" borderId="22" xfId="0" applyNumberFormat="1" applyFont="1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  <protection locked="0"/>
    </xf>
    <xf numFmtId="0" fontId="0" fillId="10" borderId="0" xfId="0" applyFill="1" applyAlignment="1">
      <alignment vertical="center"/>
    </xf>
    <xf numFmtId="167" fontId="0" fillId="0" borderId="0" xfId="0" applyNumberFormat="1"/>
    <xf numFmtId="0" fontId="23" fillId="10" borderId="22" xfId="0" applyFont="1" applyFill="1" applyBorder="1" applyAlignment="1" applyProtection="1">
      <alignment horizontal="center" vertical="center"/>
      <protection locked="0"/>
    </xf>
    <xf numFmtId="49" fontId="23" fillId="10" borderId="22" xfId="0" applyNumberFormat="1" applyFont="1" applyFill="1" applyBorder="1" applyAlignment="1" applyProtection="1">
      <alignment horizontal="left" vertical="center" wrapText="1"/>
      <protection locked="0"/>
    </xf>
    <xf numFmtId="0" fontId="23" fillId="10" borderId="22" xfId="0" applyFont="1" applyFill="1" applyBorder="1" applyAlignment="1" applyProtection="1">
      <alignment horizontal="left" vertical="center" wrapText="1"/>
      <protection locked="0"/>
    </xf>
    <xf numFmtId="0" fontId="23" fillId="10" borderId="22" xfId="0" applyFont="1" applyFill="1" applyBorder="1" applyAlignment="1" applyProtection="1">
      <alignment horizontal="center" vertical="center" wrapText="1"/>
      <protection locked="0"/>
    </xf>
    <xf numFmtId="167" fontId="23" fillId="10" borderId="22" xfId="0" applyNumberFormat="1" applyFont="1" applyFill="1" applyBorder="1" applyAlignment="1" applyProtection="1">
      <alignment vertical="center"/>
      <protection locked="0"/>
    </xf>
    <xf numFmtId="0" fontId="24" fillId="10" borderId="22" xfId="0" applyFont="1" applyFill="1" applyBorder="1" applyAlignment="1" applyProtection="1">
      <alignment vertical="center"/>
      <protection locked="0"/>
    </xf>
    <xf numFmtId="167" fontId="0" fillId="10" borderId="3" xfId="0" applyNumberFormat="1" applyFill="1" applyBorder="1" applyAlignment="1">
      <alignment vertical="center"/>
    </xf>
    <xf numFmtId="0" fontId="23" fillId="10" borderId="14" xfId="0" applyFont="1" applyFill="1" applyBorder="1" applyAlignment="1">
      <alignment horizontal="left" vertical="center"/>
    </xf>
    <xf numFmtId="0" fontId="23" fillId="10" borderId="0" xfId="0" applyFont="1" applyFill="1" applyAlignment="1">
      <alignment horizontal="center" vertical="center"/>
    </xf>
    <xf numFmtId="166" fontId="17" fillId="10" borderId="0" xfId="0" applyNumberFormat="1" applyFont="1" applyFill="1" applyAlignment="1">
      <alignment vertical="center"/>
    </xf>
    <xf numFmtId="166" fontId="17" fillId="10" borderId="15" xfId="0" applyNumberFormat="1" applyFont="1" applyFill="1" applyBorder="1" applyAlignment="1">
      <alignment vertical="center"/>
    </xf>
    <xf numFmtId="0" fontId="16" fillId="10" borderId="22" xfId="0" applyFont="1" applyFill="1" applyBorder="1" applyAlignment="1" applyProtection="1">
      <alignment horizontal="center" vertical="center"/>
      <protection locked="0"/>
    </xf>
    <xf numFmtId="49" fontId="16" fillId="10" borderId="22" xfId="0" applyNumberFormat="1" applyFont="1" applyFill="1" applyBorder="1" applyAlignment="1" applyProtection="1">
      <alignment horizontal="left" vertical="center" wrapText="1"/>
      <protection locked="0"/>
    </xf>
    <xf numFmtId="0" fontId="16" fillId="10" borderId="22" xfId="0" applyFont="1" applyFill="1" applyBorder="1" applyAlignment="1" applyProtection="1">
      <alignment horizontal="left" vertical="center" wrapText="1"/>
      <protection locked="0"/>
    </xf>
    <xf numFmtId="0" fontId="16" fillId="10" borderId="22" xfId="0" applyFont="1" applyFill="1" applyBorder="1" applyAlignment="1" applyProtection="1">
      <alignment horizontal="center" vertical="center" wrapText="1"/>
      <protection locked="0"/>
    </xf>
    <xf numFmtId="167" fontId="16" fillId="10" borderId="22" xfId="0" applyNumberFormat="1" applyFont="1" applyFill="1" applyBorder="1" applyAlignment="1" applyProtection="1">
      <alignment vertical="center"/>
      <protection locked="0"/>
    </xf>
    <xf numFmtId="0" fontId="0" fillId="10" borderId="22" xfId="0" applyFill="1" applyBorder="1" applyAlignment="1" applyProtection="1">
      <alignment vertical="center"/>
      <protection locked="0"/>
    </xf>
    <xf numFmtId="0" fontId="0" fillId="5" borderId="0" xfId="0" applyFill="1" applyAlignment="1">
      <alignment vertical="center"/>
    </xf>
    <xf numFmtId="0" fontId="0" fillId="9" borderId="22" xfId="0" applyFill="1" applyBorder="1" applyAlignment="1" applyProtection="1">
      <alignment vertical="center"/>
      <protection locked="0"/>
    </xf>
    <xf numFmtId="0" fontId="5" fillId="0" borderId="0" xfId="0" applyFont="1"/>
    <xf numFmtId="167" fontId="5" fillId="8" borderId="0" xfId="0" applyNumberFormat="1" applyFont="1" applyFill="1"/>
    <xf numFmtId="167" fontId="5" fillId="6" borderId="0" xfId="0" applyNumberFormat="1" applyFont="1" applyFill="1"/>
    <xf numFmtId="0" fontId="0" fillId="10" borderId="3" xfId="0" applyFill="1" applyBorder="1" applyAlignment="1" applyProtection="1">
      <alignment vertical="center"/>
      <protection locked="0"/>
    </xf>
    <xf numFmtId="167" fontId="0" fillId="11" borderId="3" xfId="0" applyNumberFormat="1" applyFill="1" applyBorder="1" applyAlignment="1">
      <alignment vertical="center"/>
    </xf>
    <xf numFmtId="0" fontId="16" fillId="11" borderId="22" xfId="0" applyFont="1" applyFill="1" applyBorder="1" applyAlignment="1" applyProtection="1">
      <alignment horizontal="center" vertical="center"/>
      <protection locked="0"/>
    </xf>
    <xf numFmtId="49" fontId="16" fillId="11" borderId="22" xfId="0" applyNumberFormat="1" applyFont="1" applyFill="1" applyBorder="1" applyAlignment="1" applyProtection="1">
      <alignment horizontal="left" vertical="center" wrapText="1"/>
      <protection locked="0"/>
    </xf>
    <xf numFmtId="0" fontId="16" fillId="11" borderId="22" xfId="0" applyFont="1" applyFill="1" applyBorder="1" applyAlignment="1" applyProtection="1">
      <alignment horizontal="left" vertical="center" wrapText="1"/>
      <protection locked="0"/>
    </xf>
    <xf numFmtId="0" fontId="16" fillId="11" borderId="22" xfId="0" applyFont="1" applyFill="1" applyBorder="1" applyAlignment="1" applyProtection="1">
      <alignment horizontal="center" vertical="center" wrapText="1"/>
      <protection locked="0"/>
    </xf>
    <xf numFmtId="167" fontId="16" fillId="11" borderId="22" xfId="0" applyNumberFormat="1" applyFont="1" applyFill="1" applyBorder="1" applyAlignment="1" applyProtection="1">
      <alignment vertical="center"/>
      <protection locked="0"/>
    </xf>
    <xf numFmtId="0" fontId="0" fillId="11" borderId="0" xfId="0" applyFill="1" applyAlignment="1">
      <alignment vertical="center"/>
    </xf>
    <xf numFmtId="0" fontId="23" fillId="11" borderId="22" xfId="0" applyFont="1" applyFill="1" applyBorder="1" applyAlignment="1" applyProtection="1">
      <alignment horizontal="center" vertical="center"/>
      <protection locked="0"/>
    </xf>
    <xf numFmtId="49" fontId="23" fillId="11" borderId="22" xfId="0" applyNumberFormat="1" applyFont="1" applyFill="1" applyBorder="1" applyAlignment="1" applyProtection="1">
      <alignment horizontal="left" vertical="center" wrapText="1"/>
      <protection locked="0"/>
    </xf>
    <xf numFmtId="0" fontId="23" fillId="11" borderId="22" xfId="0" applyFont="1" applyFill="1" applyBorder="1" applyAlignment="1" applyProtection="1">
      <alignment horizontal="left" vertical="center" wrapText="1"/>
      <protection locked="0"/>
    </xf>
    <xf numFmtId="0" fontId="23" fillId="11" borderId="22" xfId="0" applyFont="1" applyFill="1" applyBorder="1" applyAlignment="1" applyProtection="1">
      <alignment horizontal="center" vertical="center" wrapText="1"/>
      <protection locked="0"/>
    </xf>
    <xf numFmtId="167" fontId="23" fillId="11" borderId="22" xfId="0" applyNumberFormat="1" applyFont="1" applyFill="1" applyBorder="1" applyAlignment="1" applyProtection="1">
      <alignment vertical="center"/>
      <protection locked="0"/>
    </xf>
    <xf numFmtId="170" fontId="5" fillId="10" borderId="0" xfId="0" applyNumberFormat="1" applyFont="1" applyFill="1"/>
    <xf numFmtId="170" fontId="0" fillId="0" borderId="0" xfId="0" applyNumberFormat="1"/>
    <xf numFmtId="170" fontId="5" fillId="11" borderId="0" xfId="0" applyNumberFormat="1" applyFont="1" applyFill="1"/>
    <xf numFmtId="0" fontId="5" fillId="5" borderId="0" xfId="0" applyFont="1" applyFill="1"/>
    <xf numFmtId="0" fontId="0" fillId="8" borderId="16" xfId="0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167" fontId="0" fillId="5" borderId="0" xfId="0" applyNumberFormat="1" applyFill="1" applyAlignment="1">
      <alignment vertical="center"/>
    </xf>
    <xf numFmtId="0" fontId="17" fillId="0" borderId="0" xfId="0" applyFont="1" applyAlignment="1">
      <alignment horizontal="left" vertical="center"/>
    </xf>
    <xf numFmtId="167" fontId="0" fillId="8" borderId="0" xfId="0" applyNumberFormat="1" applyFill="1" applyAlignment="1">
      <alignment vertical="center"/>
    </xf>
    <xf numFmtId="0" fontId="0" fillId="8" borderId="0" xfId="0" applyFill="1" applyAlignment="1">
      <alignment vertical="center"/>
    </xf>
    <xf numFmtId="167" fontId="0" fillId="10" borderId="0" xfId="0" applyNumberFormat="1" applyFill="1" applyAlignment="1">
      <alignment vertical="center"/>
    </xf>
    <xf numFmtId="167" fontId="0" fillId="6" borderId="0" xfId="0" applyNumberFormat="1" applyFill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0" fillId="12" borderId="23" xfId="0" applyFill="1" applyBorder="1"/>
    <xf numFmtId="168" fontId="0" fillId="12" borderId="23" xfId="0" applyNumberFormat="1" applyFill="1" applyBorder="1"/>
    <xf numFmtId="0" fontId="26" fillId="12" borderId="23" xfId="0" applyFont="1" applyFill="1" applyBorder="1" applyAlignment="1">
      <alignment horizontal="right" vertical="center"/>
    </xf>
    <xf numFmtId="168" fontId="26" fillId="12" borderId="23" xfId="0" applyNumberFormat="1" applyFont="1" applyFill="1" applyBorder="1" applyAlignment="1">
      <alignment horizontal="right" vertical="center"/>
    </xf>
    <xf numFmtId="0" fontId="0" fillId="5" borderId="0" xfId="0" applyFill="1"/>
    <xf numFmtId="0" fontId="0" fillId="13" borderId="23" xfId="0" applyFill="1" applyBorder="1"/>
    <xf numFmtId="0" fontId="23" fillId="13" borderId="22" xfId="0" applyFont="1" applyFill="1" applyBorder="1" applyAlignment="1" applyProtection="1">
      <alignment horizontal="center" vertical="center"/>
      <protection locked="0"/>
    </xf>
    <xf numFmtId="49" fontId="23" fillId="13" borderId="22" xfId="0" applyNumberFormat="1" applyFont="1" applyFill="1" applyBorder="1" applyAlignment="1" applyProtection="1">
      <alignment horizontal="left" vertical="center" wrapText="1"/>
      <protection locked="0"/>
    </xf>
    <xf numFmtId="0" fontId="23" fillId="13" borderId="22" xfId="0" applyFont="1" applyFill="1" applyBorder="1" applyAlignment="1" applyProtection="1">
      <alignment horizontal="left" vertical="center" wrapText="1"/>
      <protection locked="0"/>
    </xf>
    <xf numFmtId="0" fontId="23" fillId="13" borderId="22" xfId="0" applyFont="1" applyFill="1" applyBorder="1" applyAlignment="1" applyProtection="1">
      <alignment horizontal="center" vertical="center" wrapText="1"/>
      <protection locked="0"/>
    </xf>
    <xf numFmtId="167" fontId="23" fillId="13" borderId="22" xfId="0" applyNumberFormat="1" applyFont="1" applyFill="1" applyBorder="1" applyAlignment="1" applyProtection="1">
      <alignment vertical="center"/>
      <protection locked="0"/>
    </xf>
    <xf numFmtId="4" fontId="23" fillId="13" borderId="22" xfId="0" applyNumberFormat="1" applyFont="1" applyFill="1" applyBorder="1" applyAlignment="1" applyProtection="1">
      <alignment vertical="center"/>
      <protection locked="0"/>
    </xf>
    <xf numFmtId="2" fontId="0" fillId="13" borderId="0" xfId="0" applyNumberFormat="1" applyFill="1"/>
    <xf numFmtId="0" fontId="16" fillId="13" borderId="22" xfId="0" applyFont="1" applyFill="1" applyBorder="1" applyAlignment="1" applyProtection="1">
      <alignment horizontal="center" vertical="center"/>
      <protection locked="0"/>
    </xf>
    <xf numFmtId="49" fontId="16" fillId="13" borderId="22" xfId="0" applyNumberFormat="1" applyFont="1" applyFill="1" applyBorder="1" applyAlignment="1" applyProtection="1">
      <alignment horizontal="left" vertical="center" wrapText="1"/>
      <protection locked="0"/>
    </xf>
    <xf numFmtId="0" fontId="16" fillId="13" borderId="22" xfId="0" applyFont="1" applyFill="1" applyBorder="1" applyAlignment="1" applyProtection="1">
      <alignment horizontal="left" vertical="center" wrapText="1"/>
      <protection locked="0"/>
    </xf>
    <xf numFmtId="0" fontId="16" fillId="13" borderId="22" xfId="0" applyFont="1" applyFill="1" applyBorder="1" applyAlignment="1" applyProtection="1">
      <alignment horizontal="center" vertical="center" wrapText="1"/>
      <protection locked="0"/>
    </xf>
    <xf numFmtId="167" fontId="16" fillId="13" borderId="22" xfId="0" applyNumberFormat="1" applyFont="1" applyFill="1" applyBorder="1" applyAlignment="1" applyProtection="1">
      <alignment vertical="center"/>
      <protection locked="0"/>
    </xf>
    <xf numFmtId="4" fontId="16" fillId="13" borderId="22" xfId="0" applyNumberFormat="1" applyFont="1" applyFill="1" applyBorder="1" applyAlignment="1" applyProtection="1">
      <alignment vertical="center"/>
      <protection locked="0"/>
    </xf>
    <xf numFmtId="0" fontId="8" fillId="13" borderId="0" xfId="0" applyFont="1" applyFill="1" applyAlignment="1"/>
    <xf numFmtId="0" fontId="8" fillId="13" borderId="0" xfId="0" applyFont="1" applyFill="1" applyAlignment="1">
      <alignment horizontal="left"/>
    </xf>
    <xf numFmtId="0" fontId="6" fillId="13" borderId="0" xfId="0" applyFont="1" applyFill="1" applyAlignment="1">
      <alignment horizontal="left"/>
    </xf>
    <xf numFmtId="4" fontId="6" fillId="13" borderId="0" xfId="0" applyNumberFormat="1" applyFont="1" applyFill="1" applyAlignment="1"/>
    <xf numFmtId="0" fontId="7" fillId="13" borderId="0" xfId="0" applyFont="1" applyFill="1" applyAlignment="1">
      <alignment horizontal="left"/>
    </xf>
    <xf numFmtId="4" fontId="7" fillId="13" borderId="0" xfId="0" applyNumberFormat="1" applyFont="1" applyFill="1" applyAlignment="1"/>
    <xf numFmtId="0" fontId="0" fillId="13" borderId="24" xfId="0" applyFill="1" applyBorder="1"/>
    <xf numFmtId="0" fontId="16" fillId="13" borderId="25" xfId="0" applyFont="1" applyFill="1" applyBorder="1" applyAlignment="1" applyProtection="1">
      <alignment horizontal="center" vertical="center"/>
      <protection locked="0"/>
    </xf>
    <xf numFmtId="49" fontId="16" fillId="13" borderId="25" xfId="0" applyNumberFormat="1" applyFont="1" applyFill="1" applyBorder="1" applyAlignment="1" applyProtection="1">
      <alignment horizontal="left" vertical="center" wrapText="1"/>
      <protection locked="0"/>
    </xf>
    <xf numFmtId="0" fontId="16" fillId="13" borderId="25" xfId="0" applyFont="1" applyFill="1" applyBorder="1" applyAlignment="1" applyProtection="1">
      <alignment horizontal="left" vertical="center" wrapText="1"/>
      <protection locked="0"/>
    </xf>
    <xf numFmtId="0" fontId="16" fillId="13" borderId="25" xfId="0" applyFont="1" applyFill="1" applyBorder="1" applyAlignment="1" applyProtection="1">
      <alignment horizontal="center" vertical="center" wrapText="1"/>
      <protection locked="0"/>
    </xf>
    <xf numFmtId="167" fontId="16" fillId="13" borderId="25" xfId="0" applyNumberFormat="1" applyFont="1" applyFill="1" applyBorder="1" applyAlignment="1" applyProtection="1">
      <alignment vertical="center"/>
      <protection locked="0"/>
    </xf>
    <xf numFmtId="4" fontId="16" fillId="13" borderId="25" xfId="0" applyNumberFormat="1" applyFont="1" applyFill="1" applyBorder="1" applyAlignment="1" applyProtection="1">
      <alignment vertical="center"/>
      <protection locked="0"/>
    </xf>
    <xf numFmtId="0" fontId="23" fillId="13" borderId="23" xfId="0" applyFont="1" applyFill="1" applyBorder="1" applyAlignment="1" applyProtection="1">
      <alignment horizontal="center" vertical="center"/>
      <protection locked="0"/>
    </xf>
    <xf numFmtId="49" fontId="23" fillId="13" borderId="23" xfId="0" applyNumberFormat="1" applyFont="1" applyFill="1" applyBorder="1" applyAlignment="1" applyProtection="1">
      <alignment horizontal="left" vertical="center" wrapText="1"/>
      <protection locked="0"/>
    </xf>
    <xf numFmtId="0" fontId="23" fillId="13" borderId="23" xfId="0" applyFont="1" applyFill="1" applyBorder="1" applyAlignment="1" applyProtection="1">
      <alignment horizontal="left" vertical="center" wrapText="1"/>
      <protection locked="0"/>
    </xf>
    <xf numFmtId="0" fontId="23" fillId="13" borderId="23" xfId="0" applyFont="1" applyFill="1" applyBorder="1" applyAlignment="1" applyProtection="1">
      <alignment horizontal="center" vertical="center" wrapText="1"/>
      <protection locked="0"/>
    </xf>
    <xf numFmtId="167" fontId="23" fillId="13" borderId="23" xfId="0" applyNumberFormat="1" applyFont="1" applyFill="1" applyBorder="1" applyAlignment="1" applyProtection="1">
      <alignment vertical="center"/>
      <protection locked="0"/>
    </xf>
    <xf numFmtId="4" fontId="23" fillId="13" borderId="23" xfId="0" applyNumberFormat="1" applyFont="1" applyFill="1" applyBorder="1" applyAlignment="1" applyProtection="1">
      <alignment vertical="center"/>
      <protection locked="0"/>
    </xf>
    <xf numFmtId="2" fontId="0" fillId="13" borderId="23" xfId="0" applyNumberFormat="1" applyFill="1" applyBorder="1"/>
    <xf numFmtId="0" fontId="16" fillId="13" borderId="23" xfId="0" applyFont="1" applyFill="1" applyBorder="1" applyAlignment="1" applyProtection="1">
      <alignment horizontal="center" vertical="center"/>
      <protection locked="0"/>
    </xf>
    <xf numFmtId="49" fontId="16" fillId="13" borderId="23" xfId="0" applyNumberFormat="1" applyFont="1" applyFill="1" applyBorder="1" applyAlignment="1" applyProtection="1">
      <alignment horizontal="left" vertical="center" wrapText="1"/>
      <protection locked="0"/>
    </xf>
    <xf numFmtId="0" fontId="16" fillId="13" borderId="23" xfId="0" applyFont="1" applyFill="1" applyBorder="1" applyAlignment="1" applyProtection="1">
      <alignment horizontal="left" vertical="center" wrapText="1"/>
      <protection locked="0"/>
    </xf>
    <xf numFmtId="0" fontId="16" fillId="13" borderId="23" xfId="0" applyFont="1" applyFill="1" applyBorder="1" applyAlignment="1" applyProtection="1">
      <alignment horizontal="center" vertical="center" wrapText="1"/>
      <protection locked="0"/>
    </xf>
    <xf numFmtId="167" fontId="16" fillId="13" borderId="23" xfId="0" applyNumberFormat="1" applyFont="1" applyFill="1" applyBorder="1" applyAlignment="1" applyProtection="1">
      <alignment vertical="center"/>
      <protection locked="0"/>
    </xf>
    <xf numFmtId="4" fontId="16" fillId="13" borderId="23" xfId="0" applyNumberFormat="1" applyFont="1" applyFill="1" applyBorder="1" applyAlignment="1" applyProtection="1">
      <alignment vertical="center"/>
      <protection locked="0"/>
    </xf>
    <xf numFmtId="0" fontId="0" fillId="14" borderId="0" xfId="0" applyFill="1" applyAlignment="1">
      <alignment vertical="center"/>
    </xf>
    <xf numFmtId="0" fontId="16" fillId="14" borderId="22" xfId="0" applyFont="1" applyFill="1" applyBorder="1" applyAlignment="1" applyProtection="1">
      <alignment horizontal="center" vertical="center"/>
      <protection locked="0"/>
    </xf>
    <xf numFmtId="49" fontId="16" fillId="14" borderId="22" xfId="0" applyNumberFormat="1" applyFont="1" applyFill="1" applyBorder="1" applyAlignment="1" applyProtection="1">
      <alignment horizontal="left" vertical="center" wrapText="1"/>
      <protection locked="0"/>
    </xf>
    <xf numFmtId="0" fontId="16" fillId="14" borderId="22" xfId="0" applyFont="1" applyFill="1" applyBorder="1" applyAlignment="1" applyProtection="1">
      <alignment horizontal="left" vertical="center" wrapText="1"/>
      <protection locked="0"/>
    </xf>
    <xf numFmtId="0" fontId="16" fillId="14" borderId="22" xfId="0" applyFont="1" applyFill="1" applyBorder="1" applyAlignment="1" applyProtection="1">
      <alignment horizontal="center" vertical="center" wrapText="1"/>
      <protection locked="0"/>
    </xf>
    <xf numFmtId="167" fontId="16" fillId="14" borderId="22" xfId="0" applyNumberFormat="1" applyFont="1" applyFill="1" applyBorder="1" applyAlignment="1" applyProtection="1">
      <alignment vertical="center"/>
      <protection locked="0"/>
    </xf>
    <xf numFmtId="0" fontId="23" fillId="14" borderId="22" xfId="0" applyFont="1" applyFill="1" applyBorder="1" applyAlignment="1" applyProtection="1">
      <alignment horizontal="center" vertical="center"/>
      <protection locked="0"/>
    </xf>
    <xf numFmtId="49" fontId="23" fillId="14" borderId="22" xfId="0" applyNumberFormat="1" applyFont="1" applyFill="1" applyBorder="1" applyAlignment="1" applyProtection="1">
      <alignment horizontal="left" vertical="center" wrapText="1"/>
      <protection locked="0"/>
    </xf>
    <xf numFmtId="0" fontId="23" fillId="14" borderId="22" xfId="0" applyFont="1" applyFill="1" applyBorder="1" applyAlignment="1" applyProtection="1">
      <alignment horizontal="left" vertical="center" wrapText="1"/>
      <protection locked="0"/>
    </xf>
    <xf numFmtId="0" fontId="23" fillId="14" borderId="22" xfId="0" applyFont="1" applyFill="1" applyBorder="1" applyAlignment="1" applyProtection="1">
      <alignment horizontal="center" vertical="center" wrapText="1"/>
      <protection locked="0"/>
    </xf>
    <xf numFmtId="167" fontId="23" fillId="14" borderId="22" xfId="0" applyNumberFormat="1" applyFont="1" applyFill="1" applyBorder="1" applyAlignment="1" applyProtection="1">
      <alignment vertical="center"/>
      <protection locked="0"/>
    </xf>
    <xf numFmtId="0" fontId="5" fillId="8" borderId="0" xfId="0" applyFont="1" applyFill="1"/>
    <xf numFmtId="0" fontId="5" fillId="9" borderId="0" xfId="0" applyFont="1" applyFill="1"/>
    <xf numFmtId="170" fontId="12" fillId="10" borderId="0" xfId="0" applyNumberFormat="1" applyFont="1" applyFill="1"/>
    <xf numFmtId="170" fontId="12" fillId="11" borderId="0" xfId="0" applyNumberFormat="1" applyFont="1" applyFill="1"/>
    <xf numFmtId="0" fontId="17" fillId="5" borderId="14" xfId="0" applyFont="1" applyFill="1" applyBorder="1" applyAlignment="1">
      <alignment horizontal="left" vertical="center"/>
    </xf>
    <xf numFmtId="0" fontId="17" fillId="5" borderId="0" xfId="0" applyFont="1" applyFill="1" applyAlignment="1">
      <alignment horizontal="center" vertical="center"/>
    </xf>
    <xf numFmtId="166" fontId="17" fillId="5" borderId="0" xfId="0" applyNumberFormat="1" applyFont="1" applyFill="1" applyAlignment="1">
      <alignment vertical="center"/>
    </xf>
    <xf numFmtId="166" fontId="17" fillId="5" borderId="15" xfId="0" applyNumberFormat="1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166" fontId="17" fillId="0" borderId="0" xfId="0" applyNumberFormat="1" applyFont="1" applyBorder="1" applyAlignment="1">
      <alignment vertical="center"/>
    </xf>
    <xf numFmtId="0" fontId="16" fillId="14" borderId="25" xfId="0" applyFont="1" applyFill="1" applyBorder="1" applyAlignment="1" applyProtection="1">
      <alignment horizontal="center" vertical="center"/>
      <protection locked="0"/>
    </xf>
    <xf numFmtId="49" fontId="16" fillId="14" borderId="25" xfId="0" applyNumberFormat="1" applyFont="1" applyFill="1" applyBorder="1" applyAlignment="1" applyProtection="1">
      <alignment horizontal="left" vertical="center" wrapText="1"/>
      <protection locked="0"/>
    </xf>
    <xf numFmtId="0" fontId="16" fillId="14" borderId="25" xfId="0" applyFont="1" applyFill="1" applyBorder="1" applyAlignment="1" applyProtection="1">
      <alignment horizontal="left" vertical="center" wrapText="1"/>
      <protection locked="0"/>
    </xf>
    <xf numFmtId="0" fontId="16" fillId="14" borderId="25" xfId="0" applyFont="1" applyFill="1" applyBorder="1" applyAlignment="1" applyProtection="1">
      <alignment horizontal="center" vertical="center" wrapText="1"/>
      <protection locked="0"/>
    </xf>
    <xf numFmtId="167" fontId="16" fillId="14" borderId="25" xfId="0" applyNumberFormat="1" applyFont="1" applyFill="1" applyBorder="1" applyAlignment="1" applyProtection="1">
      <alignment vertical="center"/>
      <protection locked="0"/>
    </xf>
    <xf numFmtId="0" fontId="16" fillId="11" borderId="23" xfId="0" applyFont="1" applyFill="1" applyBorder="1" applyAlignment="1" applyProtection="1">
      <alignment horizontal="center" vertical="center"/>
      <protection locked="0"/>
    </xf>
    <xf numFmtId="49" fontId="16" fillId="11" borderId="23" xfId="0" applyNumberFormat="1" applyFont="1" applyFill="1" applyBorder="1" applyAlignment="1" applyProtection="1">
      <alignment horizontal="left" vertical="center" wrapText="1"/>
      <protection locked="0"/>
    </xf>
    <xf numFmtId="0" fontId="16" fillId="11" borderId="23" xfId="0" applyFont="1" applyFill="1" applyBorder="1" applyAlignment="1" applyProtection="1">
      <alignment horizontal="left" vertical="center" wrapText="1"/>
      <protection locked="0"/>
    </xf>
    <xf numFmtId="0" fontId="16" fillId="11" borderId="23" xfId="0" applyFont="1" applyFill="1" applyBorder="1" applyAlignment="1" applyProtection="1">
      <alignment horizontal="center" vertical="center" wrapText="1"/>
      <protection locked="0"/>
    </xf>
    <xf numFmtId="167" fontId="16" fillId="11" borderId="23" xfId="0" applyNumberFormat="1" applyFont="1" applyFill="1" applyBorder="1" applyAlignment="1" applyProtection="1">
      <alignment vertical="center"/>
      <protection locked="0"/>
    </xf>
    <xf numFmtId="0" fontId="0" fillId="5" borderId="0" xfId="0" applyFill="1" applyAlignment="1">
      <alignment vertical="center" wrapText="1"/>
    </xf>
    <xf numFmtId="0" fontId="6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70" fontId="0" fillId="5" borderId="0" xfId="0" applyNumberFormat="1" applyFill="1"/>
    <xf numFmtId="0" fontId="0" fillId="5" borderId="0" xfId="0" applyFill="1" applyBorder="1" applyAlignment="1" applyProtection="1">
      <alignment vertical="center"/>
      <protection locked="0"/>
    </xf>
    <xf numFmtId="0" fontId="17" fillId="5" borderId="0" xfId="0" applyFont="1" applyFill="1" applyBorder="1" applyAlignment="1">
      <alignment horizontal="left" vertical="center"/>
    </xf>
    <xf numFmtId="0" fontId="17" fillId="5" borderId="0" xfId="0" applyFont="1" applyFill="1" applyBorder="1" applyAlignment="1">
      <alignment horizontal="center" vertical="center"/>
    </xf>
    <xf numFmtId="166" fontId="17" fillId="5" borderId="0" xfId="0" applyNumberFormat="1" applyFon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16" fillId="5" borderId="23" xfId="0" applyFont="1" applyFill="1" applyBorder="1" applyAlignment="1" applyProtection="1">
      <alignment horizontal="center" vertical="center"/>
      <protection locked="0"/>
    </xf>
    <xf numFmtId="49" fontId="16" fillId="5" borderId="23" xfId="0" applyNumberFormat="1" applyFont="1" applyFill="1" applyBorder="1" applyAlignment="1" applyProtection="1">
      <alignment horizontal="left" vertical="center" wrapText="1"/>
      <protection locked="0"/>
    </xf>
    <xf numFmtId="0" fontId="16" fillId="5" borderId="23" xfId="0" applyFont="1" applyFill="1" applyBorder="1" applyAlignment="1" applyProtection="1">
      <alignment horizontal="left" vertical="center" wrapText="1"/>
      <protection locked="0"/>
    </xf>
    <xf numFmtId="0" fontId="16" fillId="5" borderId="23" xfId="0" applyFont="1" applyFill="1" applyBorder="1" applyAlignment="1" applyProtection="1">
      <alignment horizontal="center" vertical="center" wrapText="1"/>
      <protection locked="0"/>
    </xf>
    <xf numFmtId="167" fontId="16" fillId="5" borderId="23" xfId="0" applyNumberFormat="1" applyFont="1" applyFill="1" applyBorder="1" applyAlignment="1" applyProtection="1">
      <alignment vertical="center"/>
      <protection locked="0"/>
    </xf>
    <xf numFmtId="0" fontId="0" fillId="5" borderId="23" xfId="0" applyFill="1" applyBorder="1"/>
    <xf numFmtId="170" fontId="12" fillId="14" borderId="0" xfId="0" applyNumberFormat="1" applyFont="1" applyFill="1"/>
    <xf numFmtId="0" fontId="12" fillId="14" borderId="0" xfId="0" applyFont="1" applyFill="1"/>
    <xf numFmtId="0" fontId="12" fillId="0" borderId="0" xfId="0" applyFont="1"/>
    <xf numFmtId="0" fontId="12" fillId="5" borderId="0" xfId="0" applyFont="1" applyFill="1"/>
    <xf numFmtId="0" fontId="12" fillId="15" borderId="0" xfId="0" applyFont="1" applyFill="1"/>
    <xf numFmtId="2" fontId="12" fillId="13" borderId="0" xfId="0" applyNumberFormat="1" applyFont="1" applyFill="1"/>
    <xf numFmtId="0" fontId="0" fillId="5" borderId="24" xfId="0" applyFill="1" applyBorder="1"/>
    <xf numFmtId="0" fontId="0" fillId="12" borderId="23" xfId="0" applyFill="1" applyBorder="1" applyAlignment="1">
      <alignment horizontal="left"/>
    </xf>
    <xf numFmtId="0" fontId="0" fillId="12" borderId="23" xfId="0" applyFill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</cellXfs>
  <cellStyles count="2">
    <cellStyle name="Normálna" xfId="0" builtinId="0" customBuiltin="1"/>
    <cellStyle name="Normálna 2" xfId="1"/>
  </cellStyles>
  <dxfs count="0"/>
  <tableStyles count="0"/>
  <colors>
    <mruColors>
      <color rgb="FF993300"/>
      <color rgb="FF00FFFF"/>
      <color rgb="FFF4A6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L346"/>
  <sheetViews>
    <sheetView showGridLines="0" tabSelected="1" topLeftCell="A200" workbookViewId="0">
      <selection activeCell="H336" sqref="H336"/>
    </sheetView>
  </sheetViews>
  <sheetFormatPr defaultRowHeight="10.199999999999999" x14ac:dyDescent="0.2"/>
  <cols>
    <col min="1" max="1" width="1.140625" customWidth="1"/>
    <col min="2" max="2" width="18.85546875" customWidth="1"/>
    <col min="3" max="3" width="4.28515625" customWidth="1"/>
    <col min="4" max="4" width="17.140625" customWidth="1"/>
    <col min="5" max="5" width="50.85546875" customWidth="1"/>
    <col min="6" max="6" width="7.42578125" customWidth="1"/>
    <col min="7" max="7" width="14" customWidth="1"/>
    <col min="8" max="8" width="15.85546875" customWidth="1"/>
    <col min="9" max="9" width="22.28515625" customWidth="1"/>
    <col min="10" max="10" width="22.28515625" hidden="1" customWidth="1"/>
    <col min="11" max="11" width="17.85546875" customWidth="1"/>
    <col min="12" max="12" width="10.85546875" hidden="1" customWidth="1"/>
    <col min="13" max="13" width="9.28515625" hidden="1"/>
    <col min="14" max="19" width="14.140625" hidden="1" customWidth="1"/>
    <col min="20" max="20" width="16.28515625" hidden="1" customWidth="1"/>
    <col min="21" max="21" width="16.42578125" customWidth="1"/>
    <col min="22" max="22" width="16.28515625" customWidth="1"/>
    <col min="23" max="23" width="14.7109375" customWidth="1"/>
    <col min="24" max="24" width="15" customWidth="1"/>
    <col min="25" max="25" width="14.7109375" style="209" customWidth="1"/>
    <col min="26" max="26" width="15" customWidth="1"/>
    <col min="27" max="27" width="16.28515625" customWidth="1"/>
    <col min="28" max="28" width="11" customWidth="1"/>
    <col min="29" max="29" width="15" customWidth="1"/>
    <col min="30" max="30" width="16.28515625" customWidth="1"/>
    <col min="43" max="64" width="9.28515625" hidden="1"/>
  </cols>
  <sheetData>
    <row r="2" spans="1:45" ht="36.9" customHeight="1" x14ac:dyDescent="0.2">
      <c r="K2" s="307" t="s">
        <v>3</v>
      </c>
      <c r="L2" s="308"/>
      <c r="M2" s="308"/>
      <c r="N2" s="308"/>
      <c r="O2" s="308"/>
      <c r="P2" s="308"/>
      <c r="Q2" s="308"/>
      <c r="R2" s="308"/>
      <c r="S2" s="308"/>
      <c r="T2" s="308"/>
      <c r="U2" s="308"/>
      <c r="AS2" s="7" t="s">
        <v>2</v>
      </c>
    </row>
    <row r="3" spans="1:45" ht="6.9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10"/>
      <c r="AS3" s="7" t="s">
        <v>45</v>
      </c>
    </row>
    <row r="4" spans="1:45" ht="24.9" customHeight="1" x14ac:dyDescent="0.2">
      <c r="A4" s="10"/>
      <c r="C4" s="11" t="s">
        <v>47</v>
      </c>
      <c r="K4" s="10"/>
      <c r="L4" s="32" t="s">
        <v>4</v>
      </c>
      <c r="AS4" s="7" t="s">
        <v>1</v>
      </c>
    </row>
    <row r="5" spans="1:45" ht="6.9" customHeight="1" x14ac:dyDescent="0.2">
      <c r="A5" s="10"/>
      <c r="K5" s="10"/>
    </row>
    <row r="6" spans="1:45" s="1" customFormat="1" ht="12" customHeight="1" x14ac:dyDescent="0.2">
      <c r="A6" s="15"/>
      <c r="C6" s="13" t="s">
        <v>5</v>
      </c>
      <c r="K6" s="15"/>
      <c r="Y6" s="173"/>
    </row>
    <row r="7" spans="1:45" s="1" customFormat="1" ht="30" customHeight="1" x14ac:dyDescent="0.2">
      <c r="A7" s="15"/>
      <c r="D7" s="309" t="s">
        <v>6</v>
      </c>
      <c r="E7" s="312"/>
      <c r="F7" s="312"/>
      <c r="G7" s="312"/>
      <c r="K7" s="15"/>
      <c r="Y7" s="173"/>
    </row>
    <row r="8" spans="1:45" s="1" customFormat="1" x14ac:dyDescent="0.2">
      <c r="A8" s="15"/>
      <c r="K8" s="15"/>
      <c r="Y8" s="173"/>
    </row>
    <row r="9" spans="1:45" s="1" customFormat="1" ht="12" customHeight="1" x14ac:dyDescent="0.2">
      <c r="A9" s="15"/>
      <c r="C9" s="13" t="s">
        <v>7</v>
      </c>
      <c r="E9" s="12" t="s">
        <v>0</v>
      </c>
      <c r="H9" s="13" t="s">
        <v>8</v>
      </c>
      <c r="I9" s="12" t="s">
        <v>0</v>
      </c>
      <c r="K9" s="15"/>
      <c r="Y9" s="173"/>
    </row>
    <row r="10" spans="1:45" s="1" customFormat="1" ht="12" customHeight="1" x14ac:dyDescent="0.2">
      <c r="A10" s="15"/>
      <c r="C10" s="13" t="s">
        <v>9</v>
      </c>
      <c r="E10" s="12" t="s">
        <v>10</v>
      </c>
      <c r="H10" s="13" t="s">
        <v>11</v>
      </c>
      <c r="I10" s="26" t="e">
        <f>#REF!</f>
        <v>#REF!</v>
      </c>
      <c r="K10" s="15"/>
      <c r="Y10" s="173"/>
    </row>
    <row r="11" spans="1:45" s="1" customFormat="1" ht="10.95" customHeight="1" x14ac:dyDescent="0.2">
      <c r="A11" s="15"/>
      <c r="K11" s="15"/>
      <c r="Y11" s="173"/>
    </row>
    <row r="12" spans="1:45" s="1" customFormat="1" ht="12" customHeight="1" x14ac:dyDescent="0.2">
      <c r="A12" s="15"/>
      <c r="C12" s="13" t="s">
        <v>12</v>
      </c>
      <c r="H12" s="13" t="s">
        <v>13</v>
      </c>
      <c r="I12" s="12" t="s">
        <v>14</v>
      </c>
      <c r="K12" s="15"/>
      <c r="Y12" s="173"/>
    </row>
    <row r="13" spans="1:45" s="1" customFormat="1" ht="18" customHeight="1" x14ac:dyDescent="0.2">
      <c r="A13" s="15"/>
      <c r="D13" s="12" t="s">
        <v>15</v>
      </c>
      <c r="H13" s="13" t="s">
        <v>16</v>
      </c>
      <c r="I13" s="12" t="s">
        <v>17</v>
      </c>
      <c r="K13" s="15"/>
      <c r="Y13" s="173"/>
    </row>
    <row r="14" spans="1:45" s="1" customFormat="1" ht="6.9" customHeight="1" x14ac:dyDescent="0.2">
      <c r="A14" s="15"/>
      <c r="K14" s="15"/>
      <c r="Y14" s="173"/>
    </row>
    <row r="15" spans="1:45" s="1" customFormat="1" ht="12" customHeight="1" x14ac:dyDescent="0.2">
      <c r="A15" s="15"/>
      <c r="C15" s="13" t="s">
        <v>18</v>
      </c>
      <c r="H15" s="13" t="s">
        <v>13</v>
      </c>
      <c r="I15" s="12" t="e">
        <f>#REF!</f>
        <v>#REF!</v>
      </c>
      <c r="K15" s="15"/>
      <c r="Y15" s="173"/>
    </row>
    <row r="16" spans="1:45" s="1" customFormat="1" ht="18" customHeight="1" x14ac:dyDescent="0.2">
      <c r="A16" s="15"/>
      <c r="D16" s="310" t="s">
        <v>565</v>
      </c>
      <c r="E16" s="310"/>
      <c r="F16" s="310"/>
      <c r="G16" s="310"/>
      <c r="H16" s="13" t="s">
        <v>16</v>
      </c>
      <c r="I16" s="12" t="e">
        <f>#REF!</f>
        <v>#REF!</v>
      </c>
      <c r="K16" s="15"/>
      <c r="Y16" s="173"/>
    </row>
    <row r="17" spans="1:25" s="1" customFormat="1" ht="6.9" customHeight="1" x14ac:dyDescent="0.2">
      <c r="A17" s="15"/>
      <c r="K17" s="15"/>
      <c r="Y17" s="173"/>
    </row>
    <row r="18" spans="1:25" s="1" customFormat="1" ht="12" customHeight="1" x14ac:dyDescent="0.2">
      <c r="A18" s="15"/>
      <c r="C18" s="13" t="s">
        <v>19</v>
      </c>
      <c r="H18" s="13" t="s">
        <v>13</v>
      </c>
      <c r="I18" s="12" t="e">
        <f>IF(#REF!="","",#REF!)</f>
        <v>#REF!</v>
      </c>
      <c r="K18" s="15"/>
      <c r="Y18" s="173"/>
    </row>
    <row r="19" spans="1:25" s="1" customFormat="1" ht="18" customHeight="1" x14ac:dyDescent="0.2">
      <c r="A19" s="15"/>
      <c r="D19" s="12" t="e">
        <f>IF(#REF!="","",#REF!)</f>
        <v>#REF!</v>
      </c>
      <c r="H19" s="13" t="s">
        <v>16</v>
      </c>
      <c r="I19" s="12" t="e">
        <f>IF(#REF!="","",#REF!)</f>
        <v>#REF!</v>
      </c>
      <c r="K19" s="15"/>
      <c r="Y19" s="173"/>
    </row>
    <row r="20" spans="1:25" s="1" customFormat="1" ht="6.9" customHeight="1" x14ac:dyDescent="0.2">
      <c r="A20" s="15"/>
      <c r="K20" s="15"/>
      <c r="Y20" s="173"/>
    </row>
    <row r="21" spans="1:25" s="1" customFormat="1" ht="12" customHeight="1" x14ac:dyDescent="0.2">
      <c r="A21" s="15"/>
      <c r="C21" s="13" t="s">
        <v>20</v>
      </c>
      <c r="H21" s="13" t="s">
        <v>13</v>
      </c>
      <c r="I21" s="12" t="e">
        <f>IF(#REF!="","",#REF!)</f>
        <v>#REF!</v>
      </c>
      <c r="K21" s="15"/>
      <c r="Y21" s="173"/>
    </row>
    <row r="22" spans="1:25" s="1" customFormat="1" ht="18" customHeight="1" x14ac:dyDescent="0.2">
      <c r="A22" s="15"/>
      <c r="D22" s="12" t="e">
        <f>IF(#REF!="","",#REF!)</f>
        <v>#REF!</v>
      </c>
      <c r="H22" s="13" t="s">
        <v>16</v>
      </c>
      <c r="I22" s="12" t="e">
        <f>IF(#REF!="","",#REF!)</f>
        <v>#REF!</v>
      </c>
      <c r="K22" s="15"/>
      <c r="Y22" s="173"/>
    </row>
    <row r="23" spans="1:25" s="1" customFormat="1" ht="6.9" customHeight="1" x14ac:dyDescent="0.2">
      <c r="A23" s="15"/>
      <c r="K23" s="15"/>
      <c r="Y23" s="173"/>
    </row>
    <row r="24" spans="1:25" s="1" customFormat="1" ht="12" customHeight="1" x14ac:dyDescent="0.2">
      <c r="A24" s="15"/>
      <c r="C24" s="13" t="s">
        <v>21</v>
      </c>
      <c r="K24" s="15"/>
      <c r="Y24" s="173"/>
    </row>
    <row r="25" spans="1:25" s="2" customFormat="1" ht="16.5" customHeight="1" x14ac:dyDescent="0.2">
      <c r="A25" s="33"/>
      <c r="D25" s="311" t="s">
        <v>0</v>
      </c>
      <c r="E25" s="311"/>
      <c r="F25" s="311"/>
      <c r="G25" s="311"/>
      <c r="K25" s="33"/>
      <c r="Y25" s="283"/>
    </row>
    <row r="26" spans="1:25" s="1" customFormat="1" ht="6.9" customHeight="1" x14ac:dyDescent="0.2">
      <c r="A26" s="15"/>
      <c r="K26" s="15"/>
      <c r="Y26" s="173"/>
    </row>
    <row r="27" spans="1:25" s="1" customFormat="1" ht="6.9" customHeight="1" x14ac:dyDescent="0.2">
      <c r="A27" s="15"/>
      <c r="C27" s="27"/>
      <c r="D27" s="27"/>
      <c r="E27" s="27"/>
      <c r="F27" s="27"/>
      <c r="G27" s="27"/>
      <c r="H27" s="27"/>
      <c r="I27" s="27"/>
      <c r="J27" s="27"/>
      <c r="K27" s="15"/>
      <c r="Y27" s="173"/>
    </row>
    <row r="28" spans="1:25" s="1" customFormat="1" ht="25.35" customHeight="1" x14ac:dyDescent="0.2">
      <c r="A28" s="15"/>
      <c r="C28" s="34" t="s">
        <v>22</v>
      </c>
      <c r="I28" s="31">
        <f>ROUND(I128, 2)</f>
        <v>172750</v>
      </c>
      <c r="K28" s="15"/>
      <c r="Y28" s="173"/>
    </row>
    <row r="29" spans="1:25" s="1" customFormat="1" ht="6.9" customHeight="1" x14ac:dyDescent="0.2">
      <c r="A29" s="15"/>
      <c r="C29" s="27"/>
      <c r="D29" s="27"/>
      <c r="E29" s="27"/>
      <c r="F29" s="27"/>
      <c r="G29" s="27"/>
      <c r="H29" s="27"/>
      <c r="I29" s="27"/>
      <c r="J29" s="27"/>
      <c r="K29" s="15"/>
      <c r="Y29" s="173"/>
    </row>
    <row r="30" spans="1:25" s="1" customFormat="1" ht="14.4" customHeight="1" x14ac:dyDescent="0.2">
      <c r="A30" s="15"/>
      <c r="E30" s="17" t="s">
        <v>24</v>
      </c>
      <c r="H30" s="17" t="s">
        <v>23</v>
      </c>
      <c r="I30" s="17" t="s">
        <v>25</v>
      </c>
      <c r="K30" s="15"/>
      <c r="Y30" s="173"/>
    </row>
    <row r="31" spans="1:25" s="1" customFormat="1" ht="14.4" customHeight="1" x14ac:dyDescent="0.2">
      <c r="A31" s="15"/>
      <c r="C31" s="35" t="s">
        <v>26</v>
      </c>
      <c r="D31" s="18" t="s">
        <v>27</v>
      </c>
      <c r="E31" s="36">
        <f>ROUND((SUM(BD128:BD256)),  2)</f>
        <v>0</v>
      </c>
      <c r="F31" s="37"/>
      <c r="G31" s="37"/>
      <c r="H31" s="38">
        <v>0.2</v>
      </c>
      <c r="I31" s="36">
        <f>ROUND(((SUM(BD128:BD256))*H31),  2)</f>
        <v>0</v>
      </c>
      <c r="K31" s="15"/>
      <c r="Y31" s="173"/>
    </row>
    <row r="32" spans="1:25" s="1" customFormat="1" ht="14.4" customHeight="1" x14ac:dyDescent="0.2">
      <c r="A32" s="15"/>
      <c r="D32" s="18" t="s">
        <v>28</v>
      </c>
      <c r="E32" s="39">
        <f>ROUND((SUM(BE128:BE256)),  2)</f>
        <v>172750</v>
      </c>
      <c r="H32" s="40">
        <v>0.2</v>
      </c>
      <c r="I32" s="39">
        <f>ROUND(((SUM(BE128:BE256))*H32),  2)</f>
        <v>34550</v>
      </c>
      <c r="K32" s="15"/>
      <c r="Y32" s="173"/>
    </row>
    <row r="33" spans="1:25" s="1" customFormat="1" ht="14.4" hidden="1" customHeight="1" x14ac:dyDescent="0.2">
      <c r="A33" s="15"/>
      <c r="D33" s="13" t="s">
        <v>29</v>
      </c>
      <c r="E33" s="39">
        <f>ROUND((SUM(BF128:BF256)),  2)</f>
        <v>0</v>
      </c>
      <c r="H33" s="40">
        <v>0.2</v>
      </c>
      <c r="I33" s="39">
        <f>0</f>
        <v>0</v>
      </c>
      <c r="K33" s="15"/>
      <c r="Y33" s="173"/>
    </row>
    <row r="34" spans="1:25" s="1" customFormat="1" ht="14.4" hidden="1" customHeight="1" x14ac:dyDescent="0.2">
      <c r="A34" s="15"/>
      <c r="D34" s="13" t="s">
        <v>30</v>
      </c>
      <c r="E34" s="39">
        <f>ROUND((SUM(BG128:BG256)),  2)</f>
        <v>0</v>
      </c>
      <c r="H34" s="40">
        <v>0.2</v>
      </c>
      <c r="I34" s="39">
        <f>0</f>
        <v>0</v>
      </c>
      <c r="K34" s="15"/>
      <c r="Y34" s="173"/>
    </row>
    <row r="35" spans="1:25" s="1" customFormat="1" ht="14.4" hidden="1" customHeight="1" x14ac:dyDescent="0.2">
      <c r="A35" s="15"/>
      <c r="D35" s="18" t="s">
        <v>31</v>
      </c>
      <c r="E35" s="36">
        <f>ROUND((SUM(BH128:BH256)),  2)</f>
        <v>0</v>
      </c>
      <c r="F35" s="37"/>
      <c r="G35" s="37"/>
      <c r="H35" s="38">
        <v>0</v>
      </c>
      <c r="I35" s="36">
        <f>0</f>
        <v>0</v>
      </c>
      <c r="K35" s="15"/>
      <c r="Y35" s="173"/>
    </row>
    <row r="36" spans="1:25" s="1" customFormat="1" ht="6.9" customHeight="1" x14ac:dyDescent="0.2">
      <c r="A36" s="15"/>
      <c r="K36" s="15"/>
      <c r="Y36" s="173"/>
    </row>
    <row r="37" spans="1:25" s="1" customFormat="1" ht="25.35" customHeight="1" x14ac:dyDescent="0.2">
      <c r="A37" s="15"/>
      <c r="B37" s="41"/>
      <c r="C37" s="42" t="s">
        <v>32</v>
      </c>
      <c r="D37" s="28"/>
      <c r="E37" s="28"/>
      <c r="F37" s="43" t="s">
        <v>33</v>
      </c>
      <c r="G37" s="44" t="s">
        <v>34</v>
      </c>
      <c r="H37" s="28"/>
      <c r="I37" s="45">
        <f>SUM(I28:I35)</f>
        <v>207300</v>
      </c>
      <c r="J37" s="46"/>
      <c r="K37" s="15"/>
      <c r="Y37" s="173"/>
    </row>
    <row r="38" spans="1:25" s="1" customFormat="1" ht="14.4" customHeight="1" x14ac:dyDescent="0.2">
      <c r="A38" s="15"/>
      <c r="K38" s="15"/>
      <c r="Y38" s="173"/>
    </row>
    <row r="39" spans="1:25" ht="14.4" customHeight="1" x14ac:dyDescent="0.2">
      <c r="A39" s="10"/>
      <c r="K39" s="10"/>
    </row>
    <row r="40" spans="1:25" ht="14.4" customHeight="1" x14ac:dyDescent="0.2">
      <c r="A40" s="10"/>
      <c r="K40" s="10"/>
    </row>
    <row r="41" spans="1:25" ht="14.4" customHeight="1" x14ac:dyDescent="0.2">
      <c r="A41" s="10"/>
      <c r="K41" s="10"/>
    </row>
    <row r="42" spans="1:25" ht="14.4" customHeight="1" x14ac:dyDescent="0.2">
      <c r="A42" s="10"/>
      <c r="K42" s="10"/>
    </row>
    <row r="43" spans="1:25" ht="14.4" customHeight="1" x14ac:dyDescent="0.2">
      <c r="A43" s="10"/>
      <c r="K43" s="10"/>
    </row>
    <row r="44" spans="1:25" ht="14.4" customHeight="1" x14ac:dyDescent="0.2">
      <c r="A44" s="10"/>
      <c r="K44" s="10"/>
    </row>
    <row r="45" spans="1:25" ht="14.4" customHeight="1" x14ac:dyDescent="0.2">
      <c r="A45" s="10"/>
      <c r="K45" s="10"/>
    </row>
    <row r="46" spans="1:25" ht="14.4" customHeight="1" x14ac:dyDescent="0.2">
      <c r="A46" s="10"/>
      <c r="K46" s="10"/>
    </row>
    <row r="47" spans="1:25" ht="14.4" customHeight="1" x14ac:dyDescent="0.2">
      <c r="A47" s="10"/>
      <c r="K47" s="10"/>
    </row>
    <row r="48" spans="1:25" ht="14.4" customHeight="1" x14ac:dyDescent="0.2">
      <c r="A48" s="10"/>
      <c r="K48" s="10"/>
    </row>
    <row r="49" spans="1:25" ht="14.4" customHeight="1" x14ac:dyDescent="0.2">
      <c r="A49" s="10"/>
      <c r="K49" s="10"/>
    </row>
    <row r="50" spans="1:25" s="1" customFormat="1" ht="14.4" customHeight="1" x14ac:dyDescent="0.2">
      <c r="A50" s="15"/>
      <c r="C50" s="19" t="s">
        <v>35</v>
      </c>
      <c r="D50" s="20"/>
      <c r="E50" s="20"/>
      <c r="F50" s="19" t="s">
        <v>36</v>
      </c>
      <c r="G50" s="20"/>
      <c r="H50" s="20"/>
      <c r="I50" s="20"/>
      <c r="J50" s="20"/>
      <c r="K50" s="15"/>
      <c r="Y50" s="173"/>
    </row>
    <row r="51" spans="1:25" x14ac:dyDescent="0.2">
      <c r="A51" s="10"/>
      <c r="K51" s="10"/>
    </row>
    <row r="52" spans="1:25" x14ac:dyDescent="0.2">
      <c r="A52" s="10"/>
      <c r="K52" s="10"/>
    </row>
    <row r="53" spans="1:25" x14ac:dyDescent="0.2">
      <c r="A53" s="10"/>
      <c r="K53" s="10"/>
    </row>
    <row r="54" spans="1:25" x14ac:dyDescent="0.2">
      <c r="A54" s="10"/>
      <c r="K54" s="10"/>
    </row>
    <row r="55" spans="1:25" x14ac:dyDescent="0.2">
      <c r="A55" s="10"/>
      <c r="K55" s="10"/>
    </row>
    <row r="56" spans="1:25" x14ac:dyDescent="0.2">
      <c r="A56" s="10"/>
      <c r="K56" s="10"/>
    </row>
    <row r="57" spans="1:25" x14ac:dyDescent="0.2">
      <c r="A57" s="10"/>
      <c r="K57" s="10"/>
    </row>
    <row r="58" spans="1:25" x14ac:dyDescent="0.2">
      <c r="A58" s="10"/>
      <c r="K58" s="10"/>
    </row>
    <row r="59" spans="1:25" x14ac:dyDescent="0.2">
      <c r="A59" s="10"/>
      <c r="K59" s="10"/>
    </row>
    <row r="60" spans="1:25" x14ac:dyDescent="0.2">
      <c r="A60" s="10"/>
      <c r="K60" s="10"/>
    </row>
    <row r="61" spans="1:25" s="1" customFormat="1" ht="13.2" x14ac:dyDescent="0.2">
      <c r="A61" s="15"/>
      <c r="C61" s="21" t="s">
        <v>37</v>
      </c>
      <c r="D61" s="16"/>
      <c r="E61" s="47" t="s">
        <v>38</v>
      </c>
      <c r="F61" s="21" t="s">
        <v>37</v>
      </c>
      <c r="G61" s="16"/>
      <c r="H61" s="16"/>
      <c r="I61" s="48" t="s">
        <v>38</v>
      </c>
      <c r="J61" s="16"/>
      <c r="K61" s="15"/>
      <c r="Y61" s="173"/>
    </row>
    <row r="62" spans="1:25" x14ac:dyDescent="0.2">
      <c r="A62" s="10"/>
      <c r="K62" s="10"/>
    </row>
    <row r="63" spans="1:25" x14ac:dyDescent="0.2">
      <c r="A63" s="10"/>
      <c r="K63" s="10"/>
    </row>
    <row r="64" spans="1:25" x14ac:dyDescent="0.2">
      <c r="A64" s="10"/>
      <c r="K64" s="10"/>
    </row>
    <row r="65" spans="1:25" s="1" customFormat="1" ht="13.2" x14ac:dyDescent="0.2">
      <c r="A65" s="15"/>
      <c r="C65" s="19" t="s">
        <v>39</v>
      </c>
      <c r="D65" s="20"/>
      <c r="E65" s="20"/>
      <c r="F65" s="19" t="s">
        <v>40</v>
      </c>
      <c r="G65" s="20"/>
      <c r="H65" s="20"/>
      <c r="I65" s="20"/>
      <c r="J65" s="20"/>
      <c r="K65" s="15"/>
      <c r="Y65" s="173"/>
    </row>
    <row r="66" spans="1:25" x14ac:dyDescent="0.2">
      <c r="A66" s="10"/>
      <c r="K66" s="10"/>
    </row>
    <row r="67" spans="1:25" x14ac:dyDescent="0.2">
      <c r="A67" s="10"/>
      <c r="K67" s="10"/>
    </row>
    <row r="68" spans="1:25" x14ac:dyDescent="0.2">
      <c r="A68" s="10"/>
      <c r="K68" s="10"/>
    </row>
    <row r="69" spans="1:25" x14ac:dyDescent="0.2">
      <c r="A69" s="10"/>
      <c r="K69" s="10"/>
    </row>
    <row r="70" spans="1:25" x14ac:dyDescent="0.2">
      <c r="A70" s="10"/>
      <c r="K70" s="10"/>
    </row>
    <row r="71" spans="1:25" x14ac:dyDescent="0.2">
      <c r="A71" s="10"/>
      <c r="K71" s="10"/>
    </row>
    <row r="72" spans="1:25" x14ac:dyDescent="0.2">
      <c r="A72" s="10"/>
      <c r="K72" s="10"/>
    </row>
    <row r="73" spans="1:25" x14ac:dyDescent="0.2">
      <c r="A73" s="10"/>
      <c r="K73" s="10"/>
    </row>
    <row r="74" spans="1:25" x14ac:dyDescent="0.2">
      <c r="A74" s="10"/>
      <c r="K74" s="10"/>
    </row>
    <row r="75" spans="1:25" x14ac:dyDescent="0.2">
      <c r="A75" s="10"/>
      <c r="K75" s="10"/>
    </row>
    <row r="76" spans="1:25" s="1" customFormat="1" ht="13.2" x14ac:dyDescent="0.2">
      <c r="A76" s="15"/>
      <c r="C76" s="21" t="s">
        <v>37</v>
      </c>
      <c r="D76" s="16"/>
      <c r="E76" s="47" t="s">
        <v>38</v>
      </c>
      <c r="F76" s="21" t="s">
        <v>37</v>
      </c>
      <c r="G76" s="16"/>
      <c r="H76" s="16"/>
      <c r="I76" s="48" t="s">
        <v>38</v>
      </c>
      <c r="J76" s="16"/>
      <c r="K76" s="15"/>
      <c r="Y76" s="173"/>
    </row>
    <row r="77" spans="1:25" s="1" customFormat="1" ht="14.4" customHeight="1" x14ac:dyDescent="0.2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15"/>
      <c r="Y77" s="173"/>
    </row>
    <row r="81" spans="1:46" s="1" customFormat="1" ht="6.9" customHeight="1" x14ac:dyDescent="0.2">
      <c r="A81" s="24"/>
      <c r="B81" s="25"/>
      <c r="C81" s="25"/>
      <c r="D81" s="25"/>
      <c r="E81" s="25"/>
      <c r="F81" s="25"/>
      <c r="G81" s="25"/>
      <c r="H81" s="25"/>
      <c r="I81" s="25"/>
      <c r="J81" s="25"/>
      <c r="K81" s="15"/>
      <c r="Y81" s="173"/>
    </row>
    <row r="82" spans="1:46" s="1" customFormat="1" ht="24.9" customHeight="1" x14ac:dyDescent="0.2">
      <c r="A82" s="15"/>
      <c r="B82" s="11" t="s">
        <v>48</v>
      </c>
      <c r="K82" s="15"/>
      <c r="Y82" s="173"/>
    </row>
    <row r="83" spans="1:46" s="1" customFormat="1" ht="6.9" customHeight="1" x14ac:dyDescent="0.2">
      <c r="A83" s="15"/>
      <c r="K83" s="15"/>
      <c r="Y83" s="173"/>
    </row>
    <row r="84" spans="1:46" s="1" customFormat="1" ht="12" customHeight="1" x14ac:dyDescent="0.2">
      <c r="A84" s="15"/>
      <c r="B84" s="13" t="s">
        <v>5</v>
      </c>
      <c r="K84" s="15"/>
      <c r="Y84" s="173"/>
    </row>
    <row r="85" spans="1:46" s="1" customFormat="1" ht="30" customHeight="1" x14ac:dyDescent="0.2">
      <c r="A85" s="15"/>
      <c r="D85" s="309" t="str">
        <f>D7</f>
        <v>Modernizácia priestorov pre športové aktivity v pirestoroch ŠD študenská</v>
      </c>
      <c r="E85" s="312"/>
      <c r="F85" s="312"/>
      <c r="G85" s="312"/>
      <c r="K85" s="15"/>
      <c r="Y85" s="173"/>
    </row>
    <row r="86" spans="1:46" s="1" customFormat="1" ht="6.9" customHeight="1" x14ac:dyDescent="0.2">
      <c r="A86" s="15"/>
      <c r="K86" s="15"/>
      <c r="Y86" s="173"/>
    </row>
    <row r="87" spans="1:46" s="1" customFormat="1" ht="12" customHeight="1" x14ac:dyDescent="0.2">
      <c r="A87" s="15"/>
      <c r="B87" s="13" t="s">
        <v>9</v>
      </c>
      <c r="E87" s="12" t="str">
        <f>E10</f>
        <v xml:space="preserve"> </v>
      </c>
      <c r="H87" s="13" t="s">
        <v>11</v>
      </c>
      <c r="I87" s="26" t="e">
        <f>IF(I10="","",I10)</f>
        <v>#REF!</v>
      </c>
      <c r="K87" s="15"/>
      <c r="Y87" s="173"/>
    </row>
    <row r="88" spans="1:46" s="1" customFormat="1" ht="6.9" customHeight="1" x14ac:dyDescent="0.2">
      <c r="A88" s="15"/>
      <c r="K88" s="15"/>
      <c r="Y88" s="173"/>
    </row>
    <row r="89" spans="1:46" s="1" customFormat="1" ht="15.15" customHeight="1" x14ac:dyDescent="0.2">
      <c r="A89" s="15"/>
      <c r="B89" s="13" t="s">
        <v>12</v>
      </c>
      <c r="E89" s="12" t="str">
        <f>D13</f>
        <v>Technická univerzita vo Zvolene</v>
      </c>
      <c r="H89" s="13" t="s">
        <v>19</v>
      </c>
      <c r="I89" s="14" t="e">
        <f>D19</f>
        <v>#REF!</v>
      </c>
      <c r="K89" s="15"/>
      <c r="Y89" s="173"/>
    </row>
    <row r="90" spans="1:46" s="1" customFormat="1" ht="15.15" customHeight="1" x14ac:dyDescent="0.2">
      <c r="A90" s="15"/>
      <c r="B90" s="13" t="s">
        <v>18</v>
      </c>
      <c r="E90" s="12" t="str">
        <f>IF(D16="","",D16)</f>
        <v>Ermont s.r.o.</v>
      </c>
      <c r="H90" s="13" t="s">
        <v>20</v>
      </c>
      <c r="I90" s="14" t="e">
        <f>D22</f>
        <v>#REF!</v>
      </c>
      <c r="K90" s="15"/>
      <c r="Y90" s="173"/>
    </row>
    <row r="91" spans="1:46" s="1" customFormat="1" ht="10.35" customHeight="1" x14ac:dyDescent="0.2">
      <c r="A91" s="15"/>
      <c r="K91" s="15"/>
      <c r="Y91" s="173"/>
    </row>
    <row r="92" spans="1:46" s="1" customFormat="1" ht="29.25" customHeight="1" x14ac:dyDescent="0.2">
      <c r="A92" s="15"/>
      <c r="B92" s="49" t="s">
        <v>49</v>
      </c>
      <c r="C92" s="41"/>
      <c r="D92" s="41"/>
      <c r="E92" s="41"/>
      <c r="F92" s="41"/>
      <c r="G92" s="41"/>
      <c r="H92" s="41"/>
      <c r="I92" s="50" t="s">
        <v>50</v>
      </c>
      <c r="J92" s="41"/>
      <c r="K92" s="15"/>
      <c r="Y92" s="173"/>
    </row>
    <row r="93" spans="1:46" s="1" customFormat="1" ht="10.35" customHeight="1" x14ac:dyDescent="0.2">
      <c r="A93" s="15"/>
      <c r="K93" s="15"/>
      <c r="Y93" s="173"/>
    </row>
    <row r="94" spans="1:46" s="1" customFormat="1" ht="22.95" customHeight="1" x14ac:dyDescent="0.2">
      <c r="A94" s="15"/>
      <c r="B94" s="51" t="s">
        <v>51</v>
      </c>
      <c r="I94" s="31">
        <f>I128</f>
        <v>172750.00100000002</v>
      </c>
      <c r="K94" s="15"/>
      <c r="Y94" s="173"/>
      <c r="AT94" s="7" t="s">
        <v>52</v>
      </c>
    </row>
    <row r="95" spans="1:46" s="3" customFormat="1" ht="24.9" customHeight="1" x14ac:dyDescent="0.2">
      <c r="A95" s="52"/>
      <c r="C95" s="53" t="s">
        <v>53</v>
      </c>
      <c r="D95" s="54"/>
      <c r="E95" s="54"/>
      <c r="F95" s="54"/>
      <c r="G95" s="54"/>
      <c r="H95" s="54"/>
      <c r="I95" s="55">
        <f>I129</f>
        <v>30265.18</v>
      </c>
      <c r="K95" s="52"/>
      <c r="Y95" s="284"/>
    </row>
    <row r="96" spans="1:46" s="4" customFormat="1" ht="19.95" customHeight="1" x14ac:dyDescent="0.2">
      <c r="A96" s="56"/>
      <c r="C96" s="57" t="s">
        <v>54</v>
      </c>
      <c r="D96" s="58"/>
      <c r="E96" s="58"/>
      <c r="F96" s="58"/>
      <c r="G96" s="58"/>
      <c r="H96" s="58"/>
      <c r="I96" s="59">
        <f>I130</f>
        <v>336.25800000000004</v>
      </c>
      <c r="K96" s="56"/>
      <c r="Y96" s="285"/>
    </row>
    <row r="97" spans="1:25" s="4" customFormat="1" ht="19.95" customHeight="1" x14ac:dyDescent="0.2">
      <c r="A97" s="56"/>
      <c r="C97" s="57" t="s">
        <v>55</v>
      </c>
      <c r="D97" s="58"/>
      <c r="E97" s="58"/>
      <c r="F97" s="58"/>
      <c r="G97" s="58"/>
      <c r="H97" s="58"/>
      <c r="I97" s="59">
        <f>I133</f>
        <v>18390.219000000001</v>
      </c>
      <c r="K97" s="56"/>
      <c r="Y97" s="285"/>
    </row>
    <row r="98" spans="1:25" s="4" customFormat="1" ht="19.95" customHeight="1" x14ac:dyDescent="0.2">
      <c r="A98" s="56"/>
      <c r="C98" s="57" t="s">
        <v>56</v>
      </c>
      <c r="D98" s="58"/>
      <c r="E98" s="58"/>
      <c r="F98" s="58"/>
      <c r="G98" s="58"/>
      <c r="H98" s="58"/>
      <c r="I98" s="59">
        <f>I148</f>
        <v>2085.94</v>
      </c>
      <c r="K98" s="56"/>
      <c r="Y98" s="285"/>
    </row>
    <row r="99" spans="1:25" s="4" customFormat="1" ht="19.95" customHeight="1" x14ac:dyDescent="0.2">
      <c r="A99" s="56"/>
      <c r="C99" s="57" t="s">
        <v>57</v>
      </c>
      <c r="D99" s="58"/>
      <c r="E99" s="58"/>
      <c r="F99" s="58"/>
      <c r="G99" s="58"/>
      <c r="H99" s="58"/>
      <c r="I99" s="59">
        <f>I162</f>
        <v>9452.7630000000008</v>
      </c>
      <c r="K99" s="56"/>
      <c r="Y99" s="285"/>
    </row>
    <row r="100" spans="1:25" s="3" customFormat="1" ht="24.9" customHeight="1" x14ac:dyDescent="0.2">
      <c r="A100" s="52"/>
      <c r="C100" s="53" t="s">
        <v>58</v>
      </c>
      <c r="D100" s="54"/>
      <c r="E100" s="54"/>
      <c r="F100" s="54"/>
      <c r="G100" s="54"/>
      <c r="H100" s="54"/>
      <c r="I100" s="55">
        <f>I164</f>
        <v>130360.336</v>
      </c>
      <c r="K100" s="52"/>
      <c r="Y100" s="284"/>
    </row>
    <row r="101" spans="1:25" s="4" customFormat="1" ht="19.95" customHeight="1" x14ac:dyDescent="0.2">
      <c r="A101" s="56"/>
      <c r="C101" s="57" t="s">
        <v>59</v>
      </c>
      <c r="D101" s="58"/>
      <c r="E101" s="58"/>
      <c r="F101" s="58"/>
      <c r="G101" s="58"/>
      <c r="H101" s="58"/>
      <c r="I101" s="59">
        <f>I165</f>
        <v>31545.684999999998</v>
      </c>
      <c r="K101" s="56"/>
      <c r="Y101" s="285"/>
    </row>
    <row r="102" spans="1:25" s="4" customFormat="1" ht="19.95" customHeight="1" x14ac:dyDescent="0.2">
      <c r="A102" s="56"/>
      <c r="C102" s="57" t="s">
        <v>60</v>
      </c>
      <c r="D102" s="58"/>
      <c r="E102" s="58"/>
      <c r="F102" s="58"/>
      <c r="G102" s="58"/>
      <c r="H102" s="58"/>
      <c r="I102" s="59">
        <f>I172</f>
        <v>4522.0439999999999</v>
      </c>
      <c r="K102" s="56"/>
      <c r="Y102" s="285"/>
    </row>
    <row r="103" spans="1:25" s="4" customFormat="1" ht="19.95" customHeight="1" x14ac:dyDescent="0.2">
      <c r="A103" s="56"/>
      <c r="C103" s="57" t="s">
        <v>61</v>
      </c>
      <c r="D103" s="58"/>
      <c r="E103" s="58"/>
      <c r="F103" s="58"/>
      <c r="G103" s="58"/>
      <c r="H103" s="58"/>
      <c r="I103" s="59">
        <f>I178</f>
        <v>4070.7629999999999</v>
      </c>
      <c r="K103" s="56"/>
      <c r="Y103" s="285"/>
    </row>
    <row r="104" spans="1:25" s="4" customFormat="1" ht="19.95" customHeight="1" x14ac:dyDescent="0.2">
      <c r="A104" s="56"/>
      <c r="C104" s="57" t="s">
        <v>62</v>
      </c>
      <c r="D104" s="58"/>
      <c r="E104" s="58"/>
      <c r="F104" s="58"/>
      <c r="G104" s="58"/>
      <c r="H104" s="58"/>
      <c r="I104" s="59">
        <f>I182</f>
        <v>846.62099999999998</v>
      </c>
      <c r="K104" s="56"/>
      <c r="Y104" s="285"/>
    </row>
    <row r="105" spans="1:25" s="4" customFormat="1" ht="19.95" customHeight="1" x14ac:dyDescent="0.2">
      <c r="A105" s="56"/>
      <c r="C105" s="57" t="s">
        <v>63</v>
      </c>
      <c r="D105" s="58"/>
      <c r="E105" s="58"/>
      <c r="F105" s="58"/>
      <c r="G105" s="58"/>
      <c r="H105" s="58"/>
      <c r="I105" s="59">
        <f>I186</f>
        <v>21239.097999999998</v>
      </c>
      <c r="K105" s="56"/>
      <c r="Y105" s="285"/>
    </row>
    <row r="106" spans="1:25" s="4" customFormat="1" ht="19.95" customHeight="1" x14ac:dyDescent="0.2">
      <c r="A106" s="56"/>
      <c r="C106" s="57" t="s">
        <v>64</v>
      </c>
      <c r="D106" s="58"/>
      <c r="E106" s="58"/>
      <c r="F106" s="58"/>
      <c r="G106" s="58"/>
      <c r="H106" s="58"/>
      <c r="I106" s="59">
        <f>I209</f>
        <v>18427.507999999998</v>
      </c>
      <c r="K106" s="56"/>
      <c r="Y106" s="285"/>
    </row>
    <row r="107" spans="1:25" s="4" customFormat="1" ht="19.95" customHeight="1" x14ac:dyDescent="0.2">
      <c r="A107" s="56"/>
      <c r="C107" s="57" t="s">
        <v>65</v>
      </c>
      <c r="D107" s="58"/>
      <c r="E107" s="58"/>
      <c r="F107" s="58"/>
      <c r="G107" s="58"/>
      <c r="H107" s="58"/>
      <c r="I107" s="59">
        <f>I220</f>
        <v>45753.553</v>
      </c>
      <c r="K107" s="56"/>
      <c r="Y107" s="285"/>
    </row>
    <row r="108" spans="1:25" s="4" customFormat="1" ht="19.95" customHeight="1" x14ac:dyDescent="0.2">
      <c r="A108" s="56"/>
      <c r="C108" s="57" t="s">
        <v>66</v>
      </c>
      <c r="D108" s="58"/>
      <c r="E108" s="58"/>
      <c r="F108" s="58"/>
      <c r="G108" s="58"/>
      <c r="H108" s="58"/>
      <c r="I108" s="59">
        <f>I223</f>
        <v>3955.0639999999999</v>
      </c>
      <c r="K108" s="56"/>
      <c r="Y108" s="285"/>
    </row>
    <row r="109" spans="1:25" s="3" customFormat="1" ht="24.9" customHeight="1" x14ac:dyDescent="0.2">
      <c r="A109" s="52"/>
      <c r="C109" s="53" t="s">
        <v>67</v>
      </c>
      <c r="D109" s="54"/>
      <c r="E109" s="54"/>
      <c r="F109" s="54"/>
      <c r="G109" s="54"/>
      <c r="H109" s="54"/>
      <c r="I109" s="55">
        <f>I229</f>
        <v>12124.485000000002</v>
      </c>
      <c r="K109" s="52"/>
      <c r="Y109" s="284"/>
    </row>
    <row r="110" spans="1:25" s="4" customFormat="1" ht="19.95" customHeight="1" x14ac:dyDescent="0.2">
      <c r="A110" s="56"/>
      <c r="C110" s="57" t="s">
        <v>68</v>
      </c>
      <c r="D110" s="58"/>
      <c r="E110" s="58"/>
      <c r="F110" s="58"/>
      <c r="G110" s="58"/>
      <c r="H110" s="58"/>
      <c r="I110" s="59">
        <f>I230</f>
        <v>12124.485000000002</v>
      </c>
      <c r="K110" s="56"/>
      <c r="Y110" s="285"/>
    </row>
    <row r="111" spans="1:25" s="1" customFormat="1" ht="21.75" customHeight="1" x14ac:dyDescent="0.2">
      <c r="A111" s="15"/>
      <c r="K111" s="15"/>
      <c r="Y111" s="173"/>
    </row>
    <row r="112" spans="1:25" s="1" customFormat="1" ht="6.9" customHeight="1" x14ac:dyDescent="0.2">
      <c r="A112" s="22"/>
      <c r="B112" s="23"/>
      <c r="C112" s="23"/>
      <c r="D112" s="23"/>
      <c r="E112" s="23"/>
      <c r="F112" s="23"/>
      <c r="G112" s="23"/>
      <c r="H112" s="23"/>
      <c r="I112" s="23"/>
      <c r="J112" s="23"/>
      <c r="K112" s="15"/>
      <c r="Y112" s="173"/>
    </row>
    <row r="116" spans="1:62" s="1" customFormat="1" ht="6.9" customHeight="1" x14ac:dyDescent="0.2">
      <c r="A116" s="24"/>
      <c r="B116" s="25"/>
      <c r="C116" s="25"/>
      <c r="D116" s="25"/>
      <c r="E116" s="25"/>
      <c r="F116" s="25"/>
      <c r="G116" s="25"/>
      <c r="H116" s="25"/>
      <c r="I116" s="25"/>
      <c r="J116" s="25"/>
      <c r="K116" s="15"/>
      <c r="Y116" s="173"/>
    </row>
    <row r="117" spans="1:62" s="1" customFormat="1" ht="24.9" customHeight="1" x14ac:dyDescent="0.2">
      <c r="A117" s="15"/>
      <c r="B117" s="11" t="s">
        <v>69</v>
      </c>
      <c r="K117" s="15"/>
      <c r="Y117" s="173"/>
    </row>
    <row r="118" spans="1:62" s="1" customFormat="1" ht="6.9" customHeight="1" x14ac:dyDescent="0.2">
      <c r="A118" s="15"/>
      <c r="K118" s="15"/>
      <c r="Y118" s="173"/>
    </row>
    <row r="119" spans="1:62" s="1" customFormat="1" ht="12" customHeight="1" x14ac:dyDescent="0.2">
      <c r="A119" s="15"/>
      <c r="B119" s="13" t="s">
        <v>5</v>
      </c>
      <c r="K119" s="15"/>
      <c r="Y119" s="173"/>
    </row>
    <row r="120" spans="1:62" s="1" customFormat="1" ht="30" customHeight="1" x14ac:dyDescent="0.2">
      <c r="A120" s="15"/>
      <c r="D120" s="309" t="str">
        <f>D7</f>
        <v>Modernizácia priestorov pre športové aktivity v pirestoroch ŠD študenská</v>
      </c>
      <c r="E120" s="312"/>
      <c r="F120" s="312"/>
      <c r="G120" s="312"/>
      <c r="K120" s="15"/>
      <c r="Y120" s="173"/>
    </row>
    <row r="121" spans="1:62" s="1" customFormat="1" ht="6.9" customHeight="1" x14ac:dyDescent="0.2">
      <c r="A121" s="15"/>
      <c r="K121" s="15"/>
      <c r="Y121" s="173"/>
    </row>
    <row r="122" spans="1:62" s="1" customFormat="1" ht="12" customHeight="1" x14ac:dyDescent="0.2">
      <c r="A122" s="15"/>
      <c r="B122" s="13" t="s">
        <v>9</v>
      </c>
      <c r="E122" s="12" t="str">
        <f>E10</f>
        <v xml:space="preserve"> </v>
      </c>
      <c r="H122" s="13" t="s">
        <v>11</v>
      </c>
      <c r="I122" s="26" t="e">
        <f>IF(I10="","",I10)</f>
        <v>#REF!</v>
      </c>
      <c r="K122" s="15"/>
      <c r="Y122" s="173"/>
    </row>
    <row r="123" spans="1:62" s="1" customFormat="1" ht="6.9" customHeight="1" x14ac:dyDescent="0.2">
      <c r="A123" s="15"/>
      <c r="K123" s="15"/>
      <c r="Y123" s="173"/>
    </row>
    <row r="124" spans="1:62" s="1" customFormat="1" ht="15.15" customHeight="1" x14ac:dyDescent="0.2">
      <c r="A124" s="15"/>
      <c r="B124" s="13" t="s">
        <v>12</v>
      </c>
      <c r="E124" s="12" t="str">
        <f>D13</f>
        <v>Technická univerzita vo Zvolene</v>
      </c>
      <c r="H124" s="13" t="s">
        <v>19</v>
      </c>
      <c r="I124" s="14" t="e">
        <f>D19</f>
        <v>#REF!</v>
      </c>
      <c r="K124" s="15"/>
      <c r="Y124" s="173"/>
    </row>
    <row r="125" spans="1:62" s="1" customFormat="1" ht="15.15" customHeight="1" x14ac:dyDescent="0.2">
      <c r="A125" s="15"/>
      <c r="B125" s="13" t="s">
        <v>18</v>
      </c>
      <c r="E125" s="12" t="str">
        <f>IF(D16="","",D16)</f>
        <v>Ermont s.r.o.</v>
      </c>
      <c r="H125" s="13" t="s">
        <v>20</v>
      </c>
      <c r="I125" s="14" t="e">
        <f>D22</f>
        <v>#REF!</v>
      </c>
      <c r="K125" s="15"/>
      <c r="Y125" s="173"/>
    </row>
    <row r="126" spans="1:62" s="1" customFormat="1" ht="10.35" customHeight="1" x14ac:dyDescent="0.2">
      <c r="A126" s="15"/>
      <c r="K126" s="15"/>
      <c r="Y126" s="173"/>
    </row>
    <row r="127" spans="1:62" s="5" customFormat="1" ht="29.25" customHeight="1" x14ac:dyDescent="0.2">
      <c r="A127" s="60"/>
      <c r="B127" s="61" t="s">
        <v>70</v>
      </c>
      <c r="C127" s="62" t="s">
        <v>43</v>
      </c>
      <c r="D127" s="62" t="s">
        <v>41</v>
      </c>
      <c r="E127" s="62" t="s">
        <v>42</v>
      </c>
      <c r="F127" s="62" t="s">
        <v>71</v>
      </c>
      <c r="G127" s="62" t="s">
        <v>72</v>
      </c>
      <c r="H127" s="62" t="s">
        <v>73</v>
      </c>
      <c r="I127" s="63" t="s">
        <v>50</v>
      </c>
      <c r="J127" s="64" t="s">
        <v>74</v>
      </c>
      <c r="K127" s="100"/>
      <c r="L127" s="96" t="s">
        <v>0</v>
      </c>
      <c r="M127" s="97" t="s">
        <v>26</v>
      </c>
      <c r="N127" s="97" t="s">
        <v>75</v>
      </c>
      <c r="O127" s="97" t="s">
        <v>76</v>
      </c>
      <c r="P127" s="97" t="s">
        <v>77</v>
      </c>
      <c r="Q127" s="97" t="s">
        <v>78</v>
      </c>
      <c r="R127" s="97" t="s">
        <v>79</v>
      </c>
      <c r="S127" s="98" t="s">
        <v>80</v>
      </c>
      <c r="T127" s="99"/>
      <c r="U127" s="101"/>
      <c r="Y127" s="101"/>
    </row>
    <row r="128" spans="1:62" s="1" customFormat="1" ht="22.95" customHeight="1" x14ac:dyDescent="0.3">
      <c r="A128" s="15"/>
      <c r="B128" s="30" t="s">
        <v>51</v>
      </c>
      <c r="I128" s="65">
        <f>BJ128</f>
        <v>172750.00100000002</v>
      </c>
      <c r="K128" s="15"/>
      <c r="L128" s="29"/>
      <c r="M128" s="27"/>
      <c r="N128" s="27"/>
      <c r="O128" s="66">
        <f>O129+O164+O229</f>
        <v>1784.4045608000001</v>
      </c>
      <c r="P128" s="27"/>
      <c r="Q128" s="66">
        <f>Q129+Q164+Q229</f>
        <v>106.92986993</v>
      </c>
      <c r="R128" s="27"/>
      <c r="S128" s="67">
        <f>S129+S164+S229</f>
        <v>6.7913800000000002</v>
      </c>
      <c r="Y128" s="173"/>
      <c r="AS128" s="7" t="s">
        <v>44</v>
      </c>
      <c r="AT128" s="7" t="s">
        <v>52</v>
      </c>
      <c r="BJ128" s="68">
        <f>BJ129+BJ164+BJ229</f>
        <v>172750.00100000002</v>
      </c>
    </row>
    <row r="129" spans="1:64" s="6" customFormat="1" ht="25.95" customHeight="1" x14ac:dyDescent="0.25">
      <c r="A129" s="69"/>
      <c r="C129" s="70" t="s">
        <v>44</v>
      </c>
      <c r="D129" s="71" t="s">
        <v>81</v>
      </c>
      <c r="E129" s="71" t="s">
        <v>82</v>
      </c>
      <c r="I129" s="72">
        <f>BJ129</f>
        <v>30265.18</v>
      </c>
      <c r="K129" s="69"/>
      <c r="L129" s="73"/>
      <c r="O129" s="74">
        <f>O130+O133+O148+O162</f>
        <v>1259.2992463</v>
      </c>
      <c r="Q129" s="74">
        <f>Q130+Q133+Q148+Q162</f>
        <v>93.538082349999996</v>
      </c>
      <c r="S129" s="75">
        <f>S130+S133+S148+S162</f>
        <v>6.01098</v>
      </c>
      <c r="Y129" s="135"/>
      <c r="AQ129" s="70" t="s">
        <v>46</v>
      </c>
      <c r="AS129" s="76" t="s">
        <v>44</v>
      </c>
      <c r="AT129" s="76" t="s">
        <v>45</v>
      </c>
      <c r="AX129" s="70" t="s">
        <v>83</v>
      </c>
      <c r="BJ129" s="77">
        <f>BJ130+BJ133+BJ148+BJ162</f>
        <v>30265.18</v>
      </c>
    </row>
    <row r="130" spans="1:64" s="6" customFormat="1" ht="22.95" customHeight="1" x14ac:dyDescent="0.3">
      <c r="A130" s="69"/>
      <c r="C130" s="70" t="s">
        <v>44</v>
      </c>
      <c r="D130" s="78" t="s">
        <v>84</v>
      </c>
      <c r="E130" s="78" t="s">
        <v>85</v>
      </c>
      <c r="I130" s="79">
        <f>BJ130</f>
        <v>336.25800000000004</v>
      </c>
      <c r="K130" s="133" t="s">
        <v>566</v>
      </c>
      <c r="L130" s="134"/>
      <c r="M130" s="135"/>
      <c r="N130" s="135"/>
      <c r="O130" s="136">
        <f>SUM(O131:O132)</f>
        <v>4.3428374999999999</v>
      </c>
      <c r="P130" s="135"/>
      <c r="Q130" s="136">
        <f>SUM(Q131:Q132)</f>
        <v>0.92932874999999993</v>
      </c>
      <c r="R130" s="135"/>
      <c r="S130" s="137">
        <f>SUM(S131:S132)</f>
        <v>0</v>
      </c>
      <c r="T130" s="135"/>
      <c r="U130" s="138" t="s">
        <v>567</v>
      </c>
      <c r="Y130" s="135"/>
      <c r="AQ130" s="70" t="s">
        <v>46</v>
      </c>
      <c r="AS130" s="76" t="s">
        <v>44</v>
      </c>
      <c r="AT130" s="76" t="s">
        <v>46</v>
      </c>
      <c r="AX130" s="70" t="s">
        <v>83</v>
      </c>
      <c r="BJ130" s="77">
        <f>SUM(BJ131:BJ132)</f>
        <v>336.25800000000004</v>
      </c>
    </row>
    <row r="131" spans="1:64" s="1" customFormat="1" ht="33" customHeight="1" x14ac:dyDescent="0.2">
      <c r="A131" s="80"/>
      <c r="B131" s="120" t="s">
        <v>46</v>
      </c>
      <c r="C131" s="120" t="s">
        <v>86</v>
      </c>
      <c r="D131" s="121" t="s">
        <v>87</v>
      </c>
      <c r="E131" s="122" t="s">
        <v>88</v>
      </c>
      <c r="F131" s="123" t="s">
        <v>89</v>
      </c>
      <c r="G131" s="124">
        <v>8.375</v>
      </c>
      <c r="H131" s="124">
        <v>37.749000000000002</v>
      </c>
      <c r="I131" s="124">
        <f>ROUND(H131*G131,3)</f>
        <v>316.14800000000002</v>
      </c>
      <c r="J131" s="195"/>
      <c r="K131" s="197"/>
      <c r="L131" s="198" t="s">
        <v>0</v>
      </c>
      <c r="M131" s="83" t="s">
        <v>28</v>
      </c>
      <c r="N131" s="84">
        <v>0.44090000000000001</v>
      </c>
      <c r="O131" s="84">
        <f>N131*G131</f>
        <v>3.6925375000000003</v>
      </c>
      <c r="P131" s="84">
        <v>0.11069</v>
      </c>
      <c r="Q131" s="84">
        <f>P131*G131</f>
        <v>0.92702874999999996</v>
      </c>
      <c r="R131" s="84">
        <v>0</v>
      </c>
      <c r="S131" s="84">
        <f>R131*G131</f>
        <v>0</v>
      </c>
      <c r="U131" s="197"/>
      <c r="V131" s="199">
        <v>316.14800000000002</v>
      </c>
      <c r="Y131" s="173"/>
      <c r="AQ131" s="86" t="s">
        <v>90</v>
      </c>
      <c r="AS131" s="86" t="s">
        <v>86</v>
      </c>
      <c r="AT131" s="86" t="s">
        <v>91</v>
      </c>
      <c r="AX131" s="7" t="s">
        <v>83</v>
      </c>
      <c r="BD131" s="87">
        <f>IF(M131="základná",I131,0)</f>
        <v>0</v>
      </c>
      <c r="BE131" s="87">
        <f>IF(M131="znížená",I131,0)</f>
        <v>316.14800000000002</v>
      </c>
      <c r="BF131" s="87">
        <f>IF(M131="zákl. prenesená",I131,0)</f>
        <v>0</v>
      </c>
      <c r="BG131" s="87">
        <f>IF(M131="zníž. prenesená",I131,0)</f>
        <v>0</v>
      </c>
      <c r="BH131" s="87">
        <f>IF(M131="nulová",I131,0)</f>
        <v>0</v>
      </c>
      <c r="BI131" s="7" t="s">
        <v>91</v>
      </c>
      <c r="BJ131" s="88">
        <f>ROUND(H131*G131,3)</f>
        <v>316.14800000000002</v>
      </c>
      <c r="BK131" s="7" t="s">
        <v>90</v>
      </c>
      <c r="BL131" s="86" t="s">
        <v>92</v>
      </c>
    </row>
    <row r="132" spans="1:64" s="1" customFormat="1" ht="24.15" customHeight="1" x14ac:dyDescent="0.2">
      <c r="A132" s="80"/>
      <c r="B132" s="120" t="s">
        <v>91</v>
      </c>
      <c r="C132" s="120" t="s">
        <v>86</v>
      </c>
      <c r="D132" s="121" t="s">
        <v>93</v>
      </c>
      <c r="E132" s="122" t="s">
        <v>94</v>
      </c>
      <c r="F132" s="123" t="s">
        <v>95</v>
      </c>
      <c r="G132" s="124">
        <v>5</v>
      </c>
      <c r="H132" s="124">
        <v>4.0220000000000002</v>
      </c>
      <c r="I132" s="124">
        <f>ROUND(H132*G132,3)</f>
        <v>20.11</v>
      </c>
      <c r="J132" s="195"/>
      <c r="K132" s="173"/>
      <c r="L132" s="198" t="s">
        <v>0</v>
      </c>
      <c r="M132" s="83" t="s">
        <v>28</v>
      </c>
      <c r="N132" s="84">
        <v>0.13006000000000001</v>
      </c>
      <c r="O132" s="84">
        <f>N132*G132</f>
        <v>0.6503000000000001</v>
      </c>
      <c r="P132" s="84">
        <v>4.6000000000000001E-4</v>
      </c>
      <c r="Q132" s="84">
        <f>P132*G132</f>
        <v>2.3E-3</v>
      </c>
      <c r="R132" s="84">
        <v>0</v>
      </c>
      <c r="S132" s="84">
        <f>R132*G132</f>
        <v>0</v>
      </c>
      <c r="V132" s="200">
        <v>20.11</v>
      </c>
      <c r="Y132" s="173"/>
      <c r="AQ132" s="86" t="s">
        <v>90</v>
      </c>
      <c r="AS132" s="86" t="s">
        <v>86</v>
      </c>
      <c r="AT132" s="86" t="s">
        <v>91</v>
      </c>
      <c r="AX132" s="7" t="s">
        <v>83</v>
      </c>
      <c r="BD132" s="87">
        <f>IF(M132="základná",I132,0)</f>
        <v>0</v>
      </c>
      <c r="BE132" s="87">
        <f>IF(M132="znížená",I132,0)</f>
        <v>20.11</v>
      </c>
      <c r="BF132" s="87">
        <f>IF(M132="zákl. prenesená",I132,0)</f>
        <v>0</v>
      </c>
      <c r="BG132" s="87">
        <f>IF(M132="zníž. prenesená",I132,0)</f>
        <v>0</v>
      </c>
      <c r="BH132" s="87">
        <f>IF(M132="nulová",I132,0)</f>
        <v>0</v>
      </c>
      <c r="BI132" s="7" t="s">
        <v>91</v>
      </c>
      <c r="BJ132" s="88">
        <f>ROUND(H132*G132,3)</f>
        <v>20.11</v>
      </c>
      <c r="BK132" s="7" t="s">
        <v>90</v>
      </c>
      <c r="BL132" s="86" t="s">
        <v>96</v>
      </c>
    </row>
    <row r="133" spans="1:64" s="6" customFormat="1" ht="22.95" customHeight="1" x14ac:dyDescent="0.25">
      <c r="A133" s="69"/>
      <c r="B133" s="127"/>
      <c r="C133" s="128" t="s">
        <v>44</v>
      </c>
      <c r="D133" s="129" t="s">
        <v>97</v>
      </c>
      <c r="E133" s="129" t="s">
        <v>98</v>
      </c>
      <c r="F133" s="127"/>
      <c r="G133" s="127"/>
      <c r="H133" s="127"/>
      <c r="I133" s="130">
        <f>BJ133</f>
        <v>18390.219000000001</v>
      </c>
      <c r="J133" s="127"/>
      <c r="K133" s="135"/>
      <c r="O133" s="74">
        <f>SUM(O134:O147)</f>
        <v>499.58207679999998</v>
      </c>
      <c r="Q133" s="74">
        <f>SUM(Q134:Q147)</f>
        <v>87.464753599999995</v>
      </c>
      <c r="S133" s="74">
        <f>SUM(S134:S147)</f>
        <v>0</v>
      </c>
      <c r="V133" s="127"/>
      <c r="Y133" s="135"/>
      <c r="AQ133" s="70" t="s">
        <v>46</v>
      </c>
      <c r="AS133" s="76" t="s">
        <v>44</v>
      </c>
      <c r="AT133" s="76" t="s">
        <v>46</v>
      </c>
      <c r="AX133" s="70" t="s">
        <v>83</v>
      </c>
      <c r="BJ133" s="77">
        <f>SUM(BJ134:BJ147)</f>
        <v>18390.219000000001</v>
      </c>
    </row>
    <row r="134" spans="1:64" s="1" customFormat="1" ht="24.15" customHeight="1" x14ac:dyDescent="0.2">
      <c r="A134" s="178"/>
      <c r="B134" s="167" t="s">
        <v>84</v>
      </c>
      <c r="C134" s="167" t="s">
        <v>86</v>
      </c>
      <c r="D134" s="168" t="s">
        <v>99</v>
      </c>
      <c r="E134" s="169" t="s">
        <v>100</v>
      </c>
      <c r="F134" s="170" t="s">
        <v>89</v>
      </c>
      <c r="G134" s="171">
        <v>242</v>
      </c>
      <c r="H134" s="171">
        <v>2.754</v>
      </c>
      <c r="I134" s="171">
        <f t="shared" ref="I134:I147" si="0">ROUND(H134*G134,3)</f>
        <v>666.46799999999996</v>
      </c>
      <c r="J134" s="195"/>
      <c r="K134" s="197"/>
      <c r="L134" s="198" t="s">
        <v>0</v>
      </c>
      <c r="M134" s="83" t="s">
        <v>28</v>
      </c>
      <c r="N134" s="84">
        <v>0.13927999999999999</v>
      </c>
      <c r="O134" s="84">
        <f t="shared" ref="O134:O147" si="1">N134*G134</f>
        <v>33.705759999999998</v>
      </c>
      <c r="P134" s="84">
        <v>6.2100000000000002E-3</v>
      </c>
      <c r="Q134" s="84">
        <f t="shared" ref="Q134:Q147" si="2">P134*G134</f>
        <v>1.50282</v>
      </c>
      <c r="R134" s="84">
        <v>0</v>
      </c>
      <c r="S134" s="84">
        <f t="shared" ref="S134:S147" si="3">R134*G134</f>
        <v>0</v>
      </c>
      <c r="V134" s="197"/>
      <c r="W134" s="201">
        <v>666.46799999999996</v>
      </c>
      <c r="Y134" s="173"/>
      <c r="AQ134" s="86" t="s">
        <v>90</v>
      </c>
      <c r="AS134" s="86" t="s">
        <v>86</v>
      </c>
      <c r="AT134" s="86" t="s">
        <v>91</v>
      </c>
      <c r="AX134" s="7" t="s">
        <v>83</v>
      </c>
      <c r="BD134" s="87">
        <f t="shared" ref="BD134:BD147" si="4">IF(M134="základná",I134,0)</f>
        <v>0</v>
      </c>
      <c r="BE134" s="87">
        <f t="shared" ref="BE134:BE147" si="5">IF(M134="znížená",I134,0)</f>
        <v>666.46799999999996</v>
      </c>
      <c r="BF134" s="87">
        <f t="shared" ref="BF134:BF147" si="6">IF(M134="zákl. prenesená",I134,0)</f>
        <v>0</v>
      </c>
      <c r="BG134" s="87">
        <f t="shared" ref="BG134:BG147" si="7">IF(M134="zníž. prenesená",I134,0)</f>
        <v>0</v>
      </c>
      <c r="BH134" s="87">
        <f t="shared" ref="BH134:BH147" si="8">IF(M134="nulová",I134,0)</f>
        <v>0</v>
      </c>
      <c r="BI134" s="7" t="s">
        <v>91</v>
      </c>
      <c r="BJ134" s="88">
        <f t="shared" ref="BJ134:BJ147" si="9">ROUND(H134*G134,3)</f>
        <v>666.46799999999996</v>
      </c>
      <c r="BK134" s="7" t="s">
        <v>90</v>
      </c>
      <c r="BL134" s="86" t="s">
        <v>101</v>
      </c>
    </row>
    <row r="135" spans="1:64" s="1" customFormat="1" ht="33" customHeight="1" x14ac:dyDescent="0.2">
      <c r="A135" s="80"/>
      <c r="B135" s="167" t="s">
        <v>90</v>
      </c>
      <c r="C135" s="167" t="s">
        <v>86</v>
      </c>
      <c r="D135" s="168" t="s">
        <v>102</v>
      </c>
      <c r="E135" s="169" t="s">
        <v>103</v>
      </c>
      <c r="F135" s="170" t="s">
        <v>89</v>
      </c>
      <c r="G135" s="171">
        <v>628</v>
      </c>
      <c r="H135" s="171">
        <v>6.6680000000000001</v>
      </c>
      <c r="I135" s="171">
        <f t="shared" si="0"/>
        <v>4187.5039999999999</v>
      </c>
      <c r="J135" s="195"/>
      <c r="K135" s="197"/>
      <c r="L135" s="198" t="s">
        <v>0</v>
      </c>
      <c r="M135" s="83" t="s">
        <v>28</v>
      </c>
      <c r="N135" s="84">
        <v>0.33238000000000001</v>
      </c>
      <c r="O135" s="84">
        <f t="shared" si="1"/>
        <v>208.73464000000001</v>
      </c>
      <c r="P135" s="84">
        <v>1.8500000000000001E-3</v>
      </c>
      <c r="Q135" s="84">
        <f t="shared" si="2"/>
        <v>1.1617999999999999</v>
      </c>
      <c r="R135" s="84">
        <v>0</v>
      </c>
      <c r="S135" s="84">
        <f t="shared" si="3"/>
        <v>0</v>
      </c>
      <c r="V135" s="197"/>
      <c r="W135" s="201">
        <v>4187.5039999999999</v>
      </c>
      <c r="Y135" s="173"/>
      <c r="AQ135" s="86" t="s">
        <v>90</v>
      </c>
      <c r="AS135" s="86" t="s">
        <v>86</v>
      </c>
      <c r="AT135" s="86" t="s">
        <v>91</v>
      </c>
      <c r="AX135" s="7" t="s">
        <v>83</v>
      </c>
      <c r="BD135" s="87">
        <f t="shared" si="4"/>
        <v>0</v>
      </c>
      <c r="BE135" s="87">
        <f t="shared" si="5"/>
        <v>4187.5039999999999</v>
      </c>
      <c r="BF135" s="87">
        <f t="shared" si="6"/>
        <v>0</v>
      </c>
      <c r="BG135" s="87">
        <f t="shared" si="7"/>
        <v>0</v>
      </c>
      <c r="BH135" s="87">
        <f t="shared" si="8"/>
        <v>0</v>
      </c>
      <c r="BI135" s="7" t="s">
        <v>91</v>
      </c>
      <c r="BJ135" s="88">
        <f t="shared" si="9"/>
        <v>4187.5039999999999</v>
      </c>
      <c r="BK135" s="7" t="s">
        <v>90</v>
      </c>
      <c r="BL135" s="86" t="s">
        <v>104</v>
      </c>
    </row>
    <row r="136" spans="1:64" s="1" customFormat="1" ht="24.15" customHeight="1" x14ac:dyDescent="0.2">
      <c r="A136" s="80"/>
      <c r="B136" s="167" t="s">
        <v>105</v>
      </c>
      <c r="C136" s="167" t="s">
        <v>86</v>
      </c>
      <c r="D136" s="168" t="s">
        <v>106</v>
      </c>
      <c r="E136" s="169" t="s">
        <v>107</v>
      </c>
      <c r="F136" s="170" t="s">
        <v>89</v>
      </c>
      <c r="G136" s="171">
        <v>164.16</v>
      </c>
      <c r="H136" s="171">
        <v>9.641</v>
      </c>
      <c r="I136" s="171">
        <f t="shared" si="0"/>
        <v>1582.6669999999999</v>
      </c>
      <c r="J136" s="195"/>
      <c r="K136" s="197"/>
      <c r="L136" s="198" t="s">
        <v>0</v>
      </c>
      <c r="M136" s="83" t="s">
        <v>28</v>
      </c>
      <c r="N136" s="84">
        <v>0.14099999999999999</v>
      </c>
      <c r="O136" s="84">
        <f t="shared" si="1"/>
        <v>23.146559999999997</v>
      </c>
      <c r="P136" s="84">
        <v>0</v>
      </c>
      <c r="Q136" s="84">
        <f t="shared" si="2"/>
        <v>0</v>
      </c>
      <c r="R136" s="84">
        <v>0</v>
      </c>
      <c r="S136" s="84">
        <f t="shared" si="3"/>
        <v>0</v>
      </c>
      <c r="V136" s="197"/>
      <c r="W136" s="201">
        <v>1582.6669999999999</v>
      </c>
      <c r="Y136" s="173"/>
      <c r="AQ136" s="86" t="s">
        <v>90</v>
      </c>
      <c r="AS136" s="86" t="s">
        <v>86</v>
      </c>
      <c r="AT136" s="86" t="s">
        <v>91</v>
      </c>
      <c r="AX136" s="7" t="s">
        <v>83</v>
      </c>
      <c r="BD136" s="87">
        <f t="shared" si="4"/>
        <v>0</v>
      </c>
      <c r="BE136" s="87">
        <f t="shared" si="5"/>
        <v>1582.6669999999999</v>
      </c>
      <c r="BF136" s="87">
        <f t="shared" si="6"/>
        <v>0</v>
      </c>
      <c r="BG136" s="87">
        <f t="shared" si="7"/>
        <v>0</v>
      </c>
      <c r="BH136" s="87">
        <f t="shared" si="8"/>
        <v>0</v>
      </c>
      <c r="BI136" s="7" t="s">
        <v>91</v>
      </c>
      <c r="BJ136" s="88">
        <f t="shared" si="9"/>
        <v>1582.6669999999999</v>
      </c>
      <c r="BK136" s="7" t="s">
        <v>90</v>
      </c>
      <c r="BL136" s="86" t="s">
        <v>108</v>
      </c>
    </row>
    <row r="137" spans="1:64" s="1" customFormat="1" ht="24.15" customHeight="1" x14ac:dyDescent="0.2">
      <c r="A137" s="80"/>
      <c r="B137" s="120" t="s">
        <v>97</v>
      </c>
      <c r="C137" s="120" t="s">
        <v>86</v>
      </c>
      <c r="D137" s="121" t="s">
        <v>109</v>
      </c>
      <c r="E137" s="122" t="s">
        <v>110</v>
      </c>
      <c r="F137" s="123" t="s">
        <v>89</v>
      </c>
      <c r="G137" s="124">
        <v>150</v>
      </c>
      <c r="H137" s="124">
        <v>2.0779999999999998</v>
      </c>
      <c r="I137" s="124">
        <f t="shared" si="0"/>
        <v>311.7</v>
      </c>
      <c r="J137" s="195"/>
      <c r="K137" s="197"/>
      <c r="L137" s="198" t="s">
        <v>0</v>
      </c>
      <c r="M137" s="83" t="s">
        <v>28</v>
      </c>
      <c r="N137" s="84">
        <v>9.6320000000000003E-2</v>
      </c>
      <c r="O137" s="84">
        <f t="shared" si="1"/>
        <v>14.448</v>
      </c>
      <c r="P137" s="84">
        <v>6.4000000000000003E-3</v>
      </c>
      <c r="Q137" s="84">
        <f t="shared" si="2"/>
        <v>0.96000000000000008</v>
      </c>
      <c r="R137" s="84">
        <v>0</v>
      </c>
      <c r="S137" s="84">
        <f t="shared" si="3"/>
        <v>0</v>
      </c>
      <c r="V137" s="199">
        <v>311.7</v>
      </c>
      <c r="Y137" s="173"/>
      <c r="AQ137" s="86" t="s">
        <v>90</v>
      </c>
      <c r="AS137" s="86" t="s">
        <v>86</v>
      </c>
      <c r="AT137" s="86" t="s">
        <v>91</v>
      </c>
      <c r="AX137" s="7" t="s">
        <v>83</v>
      </c>
      <c r="BD137" s="87">
        <f t="shared" si="4"/>
        <v>0</v>
      </c>
      <c r="BE137" s="87">
        <f t="shared" si="5"/>
        <v>311.7</v>
      </c>
      <c r="BF137" s="87">
        <f t="shared" si="6"/>
        <v>0</v>
      </c>
      <c r="BG137" s="87">
        <f t="shared" si="7"/>
        <v>0</v>
      </c>
      <c r="BH137" s="87">
        <f t="shared" si="8"/>
        <v>0</v>
      </c>
      <c r="BI137" s="7" t="s">
        <v>91</v>
      </c>
      <c r="BJ137" s="88">
        <f t="shared" si="9"/>
        <v>311.7</v>
      </c>
      <c r="BK137" s="7" t="s">
        <v>90</v>
      </c>
      <c r="BL137" s="86" t="s">
        <v>111</v>
      </c>
    </row>
    <row r="138" spans="1:64" s="1" customFormat="1" ht="24.15" customHeight="1" x14ac:dyDescent="0.2">
      <c r="A138" s="80"/>
      <c r="B138" s="120" t="s">
        <v>112</v>
      </c>
      <c r="C138" s="120" t="s">
        <v>86</v>
      </c>
      <c r="D138" s="121" t="s">
        <v>113</v>
      </c>
      <c r="E138" s="122" t="s">
        <v>114</v>
      </c>
      <c r="F138" s="123" t="s">
        <v>89</v>
      </c>
      <c r="G138" s="124">
        <v>628</v>
      </c>
      <c r="H138" s="124">
        <v>2.16</v>
      </c>
      <c r="I138" s="124">
        <f t="shared" si="0"/>
        <v>1356.48</v>
      </c>
      <c r="J138" s="195"/>
      <c r="K138" s="197"/>
      <c r="L138" s="198" t="s">
        <v>0</v>
      </c>
      <c r="M138" s="83" t="s">
        <v>28</v>
      </c>
      <c r="N138" s="84">
        <v>5.2049999999999999E-2</v>
      </c>
      <c r="O138" s="84">
        <f t="shared" si="1"/>
        <v>32.687399999999997</v>
      </c>
      <c r="P138" s="84">
        <v>2.3000000000000001E-4</v>
      </c>
      <c r="Q138" s="84">
        <f t="shared" si="2"/>
        <v>0.14444000000000001</v>
      </c>
      <c r="R138" s="84">
        <v>0</v>
      </c>
      <c r="S138" s="84">
        <f t="shared" si="3"/>
        <v>0</v>
      </c>
      <c r="V138" s="199">
        <v>1356.48</v>
      </c>
      <c r="Y138" s="173"/>
      <c r="AQ138" s="86" t="s">
        <v>90</v>
      </c>
      <c r="AS138" s="86" t="s">
        <v>86</v>
      </c>
      <c r="AT138" s="86" t="s">
        <v>91</v>
      </c>
      <c r="AX138" s="7" t="s">
        <v>83</v>
      </c>
      <c r="BD138" s="87">
        <f t="shared" si="4"/>
        <v>0</v>
      </c>
      <c r="BE138" s="87">
        <f t="shared" si="5"/>
        <v>1356.48</v>
      </c>
      <c r="BF138" s="87">
        <f t="shared" si="6"/>
        <v>0</v>
      </c>
      <c r="BG138" s="87">
        <f t="shared" si="7"/>
        <v>0</v>
      </c>
      <c r="BH138" s="87">
        <f t="shared" si="8"/>
        <v>0</v>
      </c>
      <c r="BI138" s="7" t="s">
        <v>91</v>
      </c>
      <c r="BJ138" s="88">
        <f t="shared" si="9"/>
        <v>1356.48</v>
      </c>
      <c r="BK138" s="7" t="s">
        <v>90</v>
      </c>
      <c r="BL138" s="86" t="s">
        <v>115</v>
      </c>
    </row>
    <row r="139" spans="1:64" s="1" customFormat="1" ht="37.950000000000003" customHeight="1" x14ac:dyDescent="0.2">
      <c r="A139" s="80"/>
      <c r="B139" s="180" t="s">
        <v>116</v>
      </c>
      <c r="C139" s="180" t="s">
        <v>86</v>
      </c>
      <c r="D139" s="181" t="s">
        <v>117</v>
      </c>
      <c r="E139" s="182" t="s">
        <v>118</v>
      </c>
      <c r="F139" s="183" t="s">
        <v>89</v>
      </c>
      <c r="G139" s="184">
        <v>242</v>
      </c>
      <c r="H139" s="184">
        <v>7.3209999999999997</v>
      </c>
      <c r="I139" s="184">
        <f t="shared" si="0"/>
        <v>1771.682</v>
      </c>
      <c r="J139" s="196"/>
      <c r="K139" s="197"/>
      <c r="L139" s="198" t="s">
        <v>0</v>
      </c>
      <c r="M139" s="83" t="s">
        <v>28</v>
      </c>
      <c r="N139" s="84">
        <v>0.26704</v>
      </c>
      <c r="O139" s="84">
        <f t="shared" si="1"/>
        <v>64.623679999999993</v>
      </c>
      <c r="P139" s="84">
        <v>3.16E-3</v>
      </c>
      <c r="Q139" s="84">
        <f t="shared" si="2"/>
        <v>0.76472000000000007</v>
      </c>
      <c r="R139" s="84">
        <v>0</v>
      </c>
      <c r="S139" s="84">
        <f t="shared" si="3"/>
        <v>0</v>
      </c>
      <c r="V139" s="88"/>
      <c r="X139" s="185">
        <v>1771.682</v>
      </c>
      <c r="Y139" s="173"/>
      <c r="AQ139" s="86" t="s">
        <v>90</v>
      </c>
      <c r="AS139" s="86" t="s">
        <v>86</v>
      </c>
      <c r="AT139" s="86" t="s">
        <v>91</v>
      </c>
      <c r="AX139" s="7" t="s">
        <v>83</v>
      </c>
      <c r="BD139" s="87">
        <f t="shared" si="4"/>
        <v>0</v>
      </c>
      <c r="BE139" s="87">
        <f t="shared" si="5"/>
        <v>1771.682</v>
      </c>
      <c r="BF139" s="87">
        <f t="shared" si="6"/>
        <v>0</v>
      </c>
      <c r="BG139" s="87">
        <f t="shared" si="7"/>
        <v>0</v>
      </c>
      <c r="BH139" s="87">
        <f t="shared" si="8"/>
        <v>0</v>
      </c>
      <c r="BI139" s="7" t="s">
        <v>91</v>
      </c>
      <c r="BJ139" s="88">
        <f t="shared" si="9"/>
        <v>1771.682</v>
      </c>
      <c r="BK139" s="7" t="s">
        <v>90</v>
      </c>
      <c r="BL139" s="86" t="s">
        <v>119</v>
      </c>
    </row>
    <row r="140" spans="1:64" s="1" customFormat="1" ht="37.950000000000003" customHeight="1" x14ac:dyDescent="0.2">
      <c r="A140" s="80"/>
      <c r="B140" s="106" t="s">
        <v>120</v>
      </c>
      <c r="C140" s="106" t="s">
        <v>86</v>
      </c>
      <c r="D140" s="107" t="s">
        <v>121</v>
      </c>
      <c r="E140" s="108" t="s">
        <v>122</v>
      </c>
      <c r="F140" s="109" t="s">
        <v>89</v>
      </c>
      <c r="G140" s="110">
        <v>242</v>
      </c>
      <c r="H140" s="110">
        <v>0.76300000000000001</v>
      </c>
      <c r="I140" s="110">
        <f t="shared" si="0"/>
        <v>184.64599999999999</v>
      </c>
      <c r="J140" s="196"/>
      <c r="K140" s="197"/>
      <c r="L140" s="198" t="s">
        <v>0</v>
      </c>
      <c r="M140" s="83" t="s">
        <v>28</v>
      </c>
      <c r="N140" s="84">
        <v>2.3539999999999998E-2</v>
      </c>
      <c r="O140" s="84">
        <f t="shared" si="1"/>
        <v>5.6966799999999997</v>
      </c>
      <c r="P140" s="84">
        <v>2.2000000000000001E-4</v>
      </c>
      <c r="Q140" s="84">
        <f t="shared" si="2"/>
        <v>5.3240000000000003E-2</v>
      </c>
      <c r="R140" s="84">
        <v>0</v>
      </c>
      <c r="S140" s="84">
        <f t="shared" si="3"/>
        <v>0</v>
      </c>
      <c r="U140" s="116">
        <v>116.18</v>
      </c>
      <c r="V140" s="88"/>
      <c r="W140" s="173"/>
      <c r="X140" s="185">
        <v>68.465999999999994</v>
      </c>
      <c r="Y140" s="197"/>
      <c r="AQ140" s="86" t="s">
        <v>90</v>
      </c>
      <c r="AS140" s="86" t="s">
        <v>86</v>
      </c>
      <c r="AT140" s="86" t="s">
        <v>91</v>
      </c>
      <c r="AX140" s="7" t="s">
        <v>83</v>
      </c>
      <c r="BD140" s="87">
        <f t="shared" si="4"/>
        <v>0</v>
      </c>
      <c r="BE140" s="87">
        <f t="shared" si="5"/>
        <v>184.64599999999999</v>
      </c>
      <c r="BF140" s="87">
        <f t="shared" si="6"/>
        <v>0</v>
      </c>
      <c r="BG140" s="87">
        <f t="shared" si="7"/>
        <v>0</v>
      </c>
      <c r="BH140" s="87">
        <f t="shared" si="8"/>
        <v>0</v>
      </c>
      <c r="BI140" s="7" t="s">
        <v>91</v>
      </c>
      <c r="BJ140" s="88">
        <f t="shared" si="9"/>
        <v>184.64599999999999</v>
      </c>
      <c r="BK140" s="7" t="s">
        <v>90</v>
      </c>
      <c r="BL140" s="86" t="s">
        <v>123</v>
      </c>
    </row>
    <row r="141" spans="1:64" s="1" customFormat="1" ht="24.15" customHeight="1" x14ac:dyDescent="0.2">
      <c r="A141" s="80"/>
      <c r="B141" s="120" t="s">
        <v>124</v>
      </c>
      <c r="C141" s="120" t="s">
        <v>86</v>
      </c>
      <c r="D141" s="121" t="s">
        <v>125</v>
      </c>
      <c r="E141" s="122" t="s">
        <v>126</v>
      </c>
      <c r="F141" s="123" t="s">
        <v>127</v>
      </c>
      <c r="G141" s="124">
        <v>33.880000000000003</v>
      </c>
      <c r="H141" s="124">
        <v>209.006</v>
      </c>
      <c r="I141" s="124">
        <f t="shared" si="0"/>
        <v>7081.1229999999996</v>
      </c>
      <c r="J141" s="195"/>
      <c r="K141" s="197"/>
      <c r="L141" s="198" t="s">
        <v>0</v>
      </c>
      <c r="M141" s="83" t="s">
        <v>28</v>
      </c>
      <c r="N141" s="84">
        <v>3.02461</v>
      </c>
      <c r="O141" s="84">
        <f t="shared" si="1"/>
        <v>102.47378680000001</v>
      </c>
      <c r="P141" s="84">
        <v>2.4407199999999998</v>
      </c>
      <c r="Q141" s="84">
        <f t="shared" si="2"/>
        <v>82.691593600000004</v>
      </c>
      <c r="R141" s="84">
        <v>0</v>
      </c>
      <c r="S141" s="84">
        <f t="shared" si="3"/>
        <v>0</v>
      </c>
      <c r="V141" s="199">
        <v>7081.1229999999996</v>
      </c>
      <c r="Y141" s="173"/>
      <c r="AQ141" s="86" t="s">
        <v>90</v>
      </c>
      <c r="AS141" s="86" t="s">
        <v>86</v>
      </c>
      <c r="AT141" s="86" t="s">
        <v>91</v>
      </c>
      <c r="AX141" s="7" t="s">
        <v>83</v>
      </c>
      <c r="BD141" s="87">
        <f t="shared" si="4"/>
        <v>0</v>
      </c>
      <c r="BE141" s="87">
        <f t="shared" si="5"/>
        <v>7081.1229999999996</v>
      </c>
      <c r="BF141" s="87">
        <f t="shared" si="6"/>
        <v>0</v>
      </c>
      <c r="BG141" s="87">
        <f t="shared" si="7"/>
        <v>0</v>
      </c>
      <c r="BH141" s="87">
        <f t="shared" si="8"/>
        <v>0</v>
      </c>
      <c r="BI141" s="7" t="s">
        <v>91</v>
      </c>
      <c r="BJ141" s="88">
        <f t="shared" si="9"/>
        <v>7081.1229999999996</v>
      </c>
      <c r="BK141" s="7" t="s">
        <v>90</v>
      </c>
      <c r="BL141" s="86" t="s">
        <v>128</v>
      </c>
    </row>
    <row r="142" spans="1:64" s="1" customFormat="1" ht="24.15" customHeight="1" x14ac:dyDescent="0.2">
      <c r="A142" s="80"/>
      <c r="B142" s="180" t="s">
        <v>129</v>
      </c>
      <c r="C142" s="180" t="s">
        <v>86</v>
      </c>
      <c r="D142" s="181" t="s">
        <v>130</v>
      </c>
      <c r="E142" s="182" t="s">
        <v>131</v>
      </c>
      <c r="F142" s="183" t="s">
        <v>89</v>
      </c>
      <c r="G142" s="184">
        <v>242</v>
      </c>
      <c r="H142" s="184">
        <v>0.16600000000000001</v>
      </c>
      <c r="I142" s="184">
        <f t="shared" si="0"/>
        <v>40.171999999999997</v>
      </c>
      <c r="J142" s="196"/>
      <c r="K142" s="197"/>
      <c r="L142" s="198" t="s">
        <v>0</v>
      </c>
      <c r="M142" s="83" t="s">
        <v>28</v>
      </c>
      <c r="N142" s="84">
        <v>1.001E-2</v>
      </c>
      <c r="O142" s="84">
        <f t="shared" si="1"/>
        <v>2.4224199999999998</v>
      </c>
      <c r="P142" s="84">
        <v>0</v>
      </c>
      <c r="Q142" s="84">
        <f t="shared" si="2"/>
        <v>0</v>
      </c>
      <c r="R142" s="84">
        <v>0</v>
      </c>
      <c r="S142" s="84">
        <f t="shared" si="3"/>
        <v>0</v>
      </c>
      <c r="V142" s="88"/>
      <c r="X142" s="185">
        <v>40.171999999999997</v>
      </c>
      <c r="Y142" s="173"/>
      <c r="AQ142" s="86" t="s">
        <v>90</v>
      </c>
      <c r="AS142" s="86" t="s">
        <v>86</v>
      </c>
      <c r="AT142" s="86" t="s">
        <v>91</v>
      </c>
      <c r="AX142" s="7" t="s">
        <v>83</v>
      </c>
      <c r="BD142" s="87">
        <f t="shared" si="4"/>
        <v>0</v>
      </c>
      <c r="BE142" s="87">
        <f t="shared" si="5"/>
        <v>40.171999999999997</v>
      </c>
      <c r="BF142" s="87">
        <f t="shared" si="6"/>
        <v>0</v>
      </c>
      <c r="BG142" s="87">
        <f t="shared" si="7"/>
        <v>0</v>
      </c>
      <c r="BH142" s="87">
        <f t="shared" si="8"/>
        <v>0</v>
      </c>
      <c r="BI142" s="7" t="s">
        <v>91</v>
      </c>
      <c r="BJ142" s="88">
        <f t="shared" si="9"/>
        <v>40.171999999999997</v>
      </c>
      <c r="BK142" s="7" t="s">
        <v>90</v>
      </c>
      <c r="BL142" s="86" t="s">
        <v>132</v>
      </c>
    </row>
    <row r="143" spans="1:64" s="1" customFormat="1" ht="16.5" customHeight="1" x14ac:dyDescent="0.2">
      <c r="A143" s="80"/>
      <c r="B143" s="186" t="s">
        <v>133</v>
      </c>
      <c r="C143" s="186" t="s">
        <v>134</v>
      </c>
      <c r="D143" s="187" t="s">
        <v>135</v>
      </c>
      <c r="E143" s="188" t="s">
        <v>136</v>
      </c>
      <c r="F143" s="189" t="s">
        <v>89</v>
      </c>
      <c r="G143" s="190">
        <v>278.3</v>
      </c>
      <c r="H143" s="190">
        <v>0.63600000000000001</v>
      </c>
      <c r="I143" s="190">
        <f t="shared" si="0"/>
        <v>176.999</v>
      </c>
      <c r="J143" s="89"/>
      <c r="K143" s="131"/>
      <c r="L143" s="90" t="s">
        <v>0</v>
      </c>
      <c r="M143" s="91" t="s">
        <v>28</v>
      </c>
      <c r="N143" s="84">
        <v>0</v>
      </c>
      <c r="O143" s="84">
        <f t="shared" si="1"/>
        <v>0</v>
      </c>
      <c r="P143" s="84">
        <v>1E-4</v>
      </c>
      <c r="Q143" s="84">
        <f t="shared" si="2"/>
        <v>2.7830000000000004E-2</v>
      </c>
      <c r="R143" s="84">
        <v>0</v>
      </c>
      <c r="S143" s="85">
        <f t="shared" si="3"/>
        <v>0</v>
      </c>
      <c r="V143" s="88"/>
      <c r="X143" s="185">
        <v>176.999</v>
      </c>
      <c r="Y143" s="173"/>
      <c r="AQ143" s="86" t="s">
        <v>116</v>
      </c>
      <c r="AS143" s="86" t="s">
        <v>134</v>
      </c>
      <c r="AT143" s="86" t="s">
        <v>91</v>
      </c>
      <c r="AX143" s="7" t="s">
        <v>83</v>
      </c>
      <c r="BD143" s="87">
        <f t="shared" si="4"/>
        <v>0</v>
      </c>
      <c r="BE143" s="87">
        <f t="shared" si="5"/>
        <v>176.999</v>
      </c>
      <c r="BF143" s="87">
        <f t="shared" si="6"/>
        <v>0</v>
      </c>
      <c r="BG143" s="87">
        <f t="shared" si="7"/>
        <v>0</v>
      </c>
      <c r="BH143" s="87">
        <f t="shared" si="8"/>
        <v>0</v>
      </c>
      <c r="BI143" s="7" t="s">
        <v>91</v>
      </c>
      <c r="BJ143" s="88">
        <f t="shared" si="9"/>
        <v>176.999</v>
      </c>
      <c r="BK143" s="7" t="s">
        <v>90</v>
      </c>
      <c r="BL143" s="86" t="s">
        <v>137</v>
      </c>
    </row>
    <row r="144" spans="1:64" s="1" customFormat="1" ht="24.15" customHeight="1" x14ac:dyDescent="0.2">
      <c r="A144" s="80"/>
      <c r="B144" s="106" t="s">
        <v>138</v>
      </c>
      <c r="C144" s="106" t="s">
        <v>86</v>
      </c>
      <c r="D144" s="107" t="s">
        <v>139</v>
      </c>
      <c r="E144" s="108" t="s">
        <v>140</v>
      </c>
      <c r="F144" s="109" t="s">
        <v>141</v>
      </c>
      <c r="G144" s="110">
        <v>3</v>
      </c>
      <c r="H144" s="110">
        <v>57.084000000000003</v>
      </c>
      <c r="I144" s="110">
        <f t="shared" si="0"/>
        <v>171.25200000000001</v>
      </c>
      <c r="J144" s="81"/>
      <c r="K144" s="131"/>
      <c r="L144" s="82" t="s">
        <v>0</v>
      </c>
      <c r="M144" s="83" t="s">
        <v>28</v>
      </c>
      <c r="N144" s="84">
        <v>3.0472899999999998</v>
      </c>
      <c r="O144" s="84">
        <f t="shared" si="1"/>
        <v>9.1418699999999991</v>
      </c>
      <c r="P144" s="84">
        <v>1.7500000000000002E-2</v>
      </c>
      <c r="Q144" s="84">
        <f t="shared" si="2"/>
        <v>5.2500000000000005E-2</v>
      </c>
      <c r="R144" s="84">
        <v>0</v>
      </c>
      <c r="S144" s="85">
        <f t="shared" si="3"/>
        <v>0</v>
      </c>
      <c r="U144" s="116">
        <v>171.25200000000001</v>
      </c>
      <c r="V144" s="88"/>
      <c r="Y144" s="173"/>
      <c r="AQ144" s="86" t="s">
        <v>90</v>
      </c>
      <c r="AS144" s="86" t="s">
        <v>86</v>
      </c>
      <c r="AT144" s="86" t="s">
        <v>91</v>
      </c>
      <c r="AX144" s="7" t="s">
        <v>83</v>
      </c>
      <c r="BD144" s="87">
        <f t="shared" si="4"/>
        <v>0</v>
      </c>
      <c r="BE144" s="87">
        <f t="shared" si="5"/>
        <v>171.25200000000001</v>
      </c>
      <c r="BF144" s="87">
        <f t="shared" si="6"/>
        <v>0</v>
      </c>
      <c r="BG144" s="87">
        <f t="shared" si="7"/>
        <v>0</v>
      </c>
      <c r="BH144" s="87">
        <f t="shared" si="8"/>
        <v>0</v>
      </c>
      <c r="BI144" s="7" t="s">
        <v>91</v>
      </c>
      <c r="BJ144" s="88">
        <f t="shared" si="9"/>
        <v>171.25200000000001</v>
      </c>
      <c r="BK144" s="7" t="s">
        <v>90</v>
      </c>
      <c r="BL144" s="86" t="s">
        <v>142</v>
      </c>
    </row>
    <row r="145" spans="1:64" s="1" customFormat="1" ht="24.15" customHeight="1" x14ac:dyDescent="0.2">
      <c r="A145" s="80"/>
      <c r="B145" s="111" t="s">
        <v>143</v>
      </c>
      <c r="C145" s="111" t="s">
        <v>134</v>
      </c>
      <c r="D145" s="112" t="s">
        <v>144</v>
      </c>
      <c r="E145" s="113" t="s">
        <v>145</v>
      </c>
      <c r="F145" s="114" t="s">
        <v>141</v>
      </c>
      <c r="G145" s="115">
        <v>3</v>
      </c>
      <c r="H145" s="115">
        <v>131.506</v>
      </c>
      <c r="I145" s="115">
        <f t="shared" si="0"/>
        <v>394.51799999999997</v>
      </c>
      <c r="J145" s="89"/>
      <c r="K145" s="131"/>
      <c r="L145" s="90" t="s">
        <v>0</v>
      </c>
      <c r="M145" s="91" t="s">
        <v>28</v>
      </c>
      <c r="N145" s="84">
        <v>0</v>
      </c>
      <c r="O145" s="84">
        <f t="shared" si="1"/>
        <v>0</v>
      </c>
      <c r="P145" s="84">
        <v>1.2E-2</v>
      </c>
      <c r="Q145" s="84">
        <f t="shared" si="2"/>
        <v>3.6000000000000004E-2</v>
      </c>
      <c r="R145" s="84">
        <v>0</v>
      </c>
      <c r="S145" s="85">
        <f t="shared" si="3"/>
        <v>0</v>
      </c>
      <c r="U145" s="116">
        <v>394.51799999999997</v>
      </c>
      <c r="V145" s="88"/>
      <c r="Y145" s="173"/>
      <c r="AQ145" s="86" t="s">
        <v>116</v>
      </c>
      <c r="AS145" s="86" t="s">
        <v>134</v>
      </c>
      <c r="AT145" s="86" t="s">
        <v>91</v>
      </c>
      <c r="AX145" s="7" t="s">
        <v>83</v>
      </c>
      <c r="BD145" s="87">
        <f t="shared" si="4"/>
        <v>0</v>
      </c>
      <c r="BE145" s="87">
        <f t="shared" si="5"/>
        <v>394.51799999999997</v>
      </c>
      <c r="BF145" s="87">
        <f t="shared" si="6"/>
        <v>0</v>
      </c>
      <c r="BG145" s="87">
        <f t="shared" si="7"/>
        <v>0</v>
      </c>
      <c r="BH145" s="87">
        <f t="shared" si="8"/>
        <v>0</v>
      </c>
      <c r="BI145" s="7" t="s">
        <v>91</v>
      </c>
      <c r="BJ145" s="88">
        <f t="shared" si="9"/>
        <v>394.51799999999997</v>
      </c>
      <c r="BK145" s="7" t="s">
        <v>90</v>
      </c>
      <c r="BL145" s="86" t="s">
        <v>146</v>
      </c>
    </row>
    <row r="146" spans="1:64" s="1" customFormat="1" ht="24.15" customHeight="1" x14ac:dyDescent="0.2">
      <c r="A146" s="80"/>
      <c r="B146" s="106" t="s">
        <v>147</v>
      </c>
      <c r="C146" s="106" t="s">
        <v>86</v>
      </c>
      <c r="D146" s="107" t="s">
        <v>148</v>
      </c>
      <c r="E146" s="108" t="s">
        <v>149</v>
      </c>
      <c r="F146" s="109" t="s">
        <v>141</v>
      </c>
      <c r="G146" s="110">
        <v>1</v>
      </c>
      <c r="H146" s="110">
        <v>130.75800000000001</v>
      </c>
      <c r="I146" s="110">
        <f t="shared" si="0"/>
        <v>130.75800000000001</v>
      </c>
      <c r="J146" s="81"/>
      <c r="K146" s="131"/>
      <c r="L146" s="82" t="s">
        <v>0</v>
      </c>
      <c r="M146" s="83" t="s">
        <v>28</v>
      </c>
      <c r="N146" s="84">
        <v>2.5012799999999999</v>
      </c>
      <c r="O146" s="84">
        <f t="shared" si="1"/>
        <v>2.5012799999999999</v>
      </c>
      <c r="P146" s="84">
        <v>5.781E-2</v>
      </c>
      <c r="Q146" s="84">
        <f t="shared" si="2"/>
        <v>5.781E-2</v>
      </c>
      <c r="R146" s="84">
        <v>0</v>
      </c>
      <c r="S146" s="85">
        <f t="shared" si="3"/>
        <v>0</v>
      </c>
      <c r="U146" s="116">
        <v>130.75800000000001</v>
      </c>
      <c r="V146" s="88"/>
      <c r="Y146" s="173"/>
      <c r="AQ146" s="86" t="s">
        <v>90</v>
      </c>
      <c r="AS146" s="86" t="s">
        <v>86</v>
      </c>
      <c r="AT146" s="86" t="s">
        <v>91</v>
      </c>
      <c r="AX146" s="7" t="s">
        <v>83</v>
      </c>
      <c r="BD146" s="87">
        <f t="shared" si="4"/>
        <v>0</v>
      </c>
      <c r="BE146" s="87">
        <f t="shared" si="5"/>
        <v>130.75800000000001</v>
      </c>
      <c r="BF146" s="87">
        <f t="shared" si="6"/>
        <v>0</v>
      </c>
      <c r="BG146" s="87">
        <f t="shared" si="7"/>
        <v>0</v>
      </c>
      <c r="BH146" s="87">
        <f t="shared" si="8"/>
        <v>0</v>
      </c>
      <c r="BI146" s="7" t="s">
        <v>91</v>
      </c>
      <c r="BJ146" s="88">
        <f t="shared" si="9"/>
        <v>130.75800000000001</v>
      </c>
      <c r="BK146" s="7" t="s">
        <v>90</v>
      </c>
      <c r="BL146" s="86" t="s">
        <v>150</v>
      </c>
    </row>
    <row r="147" spans="1:64" s="1" customFormat="1" ht="21.75" customHeight="1" x14ac:dyDescent="0.2">
      <c r="A147" s="80"/>
      <c r="B147" s="111" t="s">
        <v>151</v>
      </c>
      <c r="C147" s="111" t="s">
        <v>134</v>
      </c>
      <c r="D147" s="112" t="s">
        <v>152</v>
      </c>
      <c r="E147" s="113" t="s">
        <v>153</v>
      </c>
      <c r="F147" s="114" t="s">
        <v>141</v>
      </c>
      <c r="G147" s="115">
        <v>1</v>
      </c>
      <c r="H147" s="115">
        <v>334.25</v>
      </c>
      <c r="I147" s="115">
        <f t="shared" si="0"/>
        <v>334.25</v>
      </c>
      <c r="J147" s="89"/>
      <c r="K147" s="131"/>
      <c r="L147" s="90" t="s">
        <v>0</v>
      </c>
      <c r="M147" s="91" t="s">
        <v>28</v>
      </c>
      <c r="N147" s="84">
        <v>0</v>
      </c>
      <c r="O147" s="84">
        <f t="shared" si="1"/>
        <v>0</v>
      </c>
      <c r="P147" s="84">
        <v>1.2E-2</v>
      </c>
      <c r="Q147" s="84">
        <f t="shared" si="2"/>
        <v>1.2E-2</v>
      </c>
      <c r="R147" s="84">
        <v>0</v>
      </c>
      <c r="S147" s="85">
        <f t="shared" si="3"/>
        <v>0</v>
      </c>
      <c r="U147" s="116">
        <v>334.25</v>
      </c>
      <c r="V147" s="88"/>
      <c r="Y147" s="173"/>
      <c r="AQ147" s="86" t="s">
        <v>116</v>
      </c>
      <c r="AS147" s="86" t="s">
        <v>134</v>
      </c>
      <c r="AT147" s="86" t="s">
        <v>91</v>
      </c>
      <c r="AX147" s="7" t="s">
        <v>83</v>
      </c>
      <c r="BD147" s="87">
        <f t="shared" si="4"/>
        <v>0</v>
      </c>
      <c r="BE147" s="87">
        <f t="shared" si="5"/>
        <v>334.25</v>
      </c>
      <c r="BF147" s="87">
        <f t="shared" si="6"/>
        <v>0</v>
      </c>
      <c r="BG147" s="87">
        <f t="shared" si="7"/>
        <v>0</v>
      </c>
      <c r="BH147" s="87">
        <f t="shared" si="8"/>
        <v>0</v>
      </c>
      <c r="BI147" s="7" t="s">
        <v>91</v>
      </c>
      <c r="BJ147" s="88">
        <f t="shared" si="9"/>
        <v>334.25</v>
      </c>
      <c r="BK147" s="7" t="s">
        <v>90</v>
      </c>
      <c r="BL147" s="86" t="s">
        <v>154</v>
      </c>
    </row>
    <row r="148" spans="1:64" s="6" customFormat="1" ht="22.95" customHeight="1" x14ac:dyDescent="0.25">
      <c r="A148" s="69"/>
      <c r="C148" s="70" t="s">
        <v>44</v>
      </c>
      <c r="D148" s="78" t="s">
        <v>120</v>
      </c>
      <c r="E148" s="78" t="s">
        <v>155</v>
      </c>
      <c r="I148" s="79">
        <f>BJ148</f>
        <v>2085.94</v>
      </c>
      <c r="K148" s="131"/>
      <c r="L148" s="73"/>
      <c r="O148" s="74">
        <f>SUM(O149:O161)</f>
        <v>89.009619999999998</v>
      </c>
      <c r="Q148" s="74">
        <f>SUM(Q149:Q161)</f>
        <v>5.1440000000000001</v>
      </c>
      <c r="S148" s="75">
        <f>SUM(S149:S161)</f>
        <v>6.01098</v>
      </c>
      <c r="V148" s="88"/>
      <c r="Y148" s="135"/>
      <c r="AQ148" s="70" t="s">
        <v>46</v>
      </c>
      <c r="AS148" s="76" t="s">
        <v>44</v>
      </c>
      <c r="AT148" s="76" t="s">
        <v>46</v>
      </c>
      <c r="AX148" s="70" t="s">
        <v>83</v>
      </c>
      <c r="BJ148" s="77">
        <f>SUM(BJ149:BJ161)</f>
        <v>2085.94</v>
      </c>
    </row>
    <row r="149" spans="1:64" s="1" customFormat="1" ht="33" customHeight="1" x14ac:dyDescent="0.2">
      <c r="A149" s="80"/>
      <c r="B149" s="120" t="s">
        <v>156</v>
      </c>
      <c r="C149" s="120" t="s">
        <v>86</v>
      </c>
      <c r="D149" s="121" t="s">
        <v>157</v>
      </c>
      <c r="E149" s="122" t="s">
        <v>158</v>
      </c>
      <c r="F149" s="123" t="s">
        <v>89</v>
      </c>
      <c r="G149" s="124">
        <v>100</v>
      </c>
      <c r="H149" s="124">
        <v>2.5779999999999998</v>
      </c>
      <c r="I149" s="124">
        <f t="shared" ref="I149:I161" si="10">ROUND(H149*G149,3)</f>
        <v>257.8</v>
      </c>
      <c r="J149" s="125"/>
      <c r="K149" s="131"/>
      <c r="L149" s="82" t="s">
        <v>0</v>
      </c>
      <c r="M149" s="83" t="s">
        <v>28</v>
      </c>
      <c r="N149" s="84">
        <v>0.13200000000000001</v>
      </c>
      <c r="O149" s="84">
        <f t="shared" ref="O149:O161" si="11">N149*G149</f>
        <v>13.200000000000001</v>
      </c>
      <c r="P149" s="84">
        <v>2.572E-2</v>
      </c>
      <c r="Q149" s="84">
        <f t="shared" ref="Q149:Q161" si="12">P149*G149</f>
        <v>2.5720000000000001</v>
      </c>
      <c r="R149" s="84">
        <v>0</v>
      </c>
      <c r="S149" s="85">
        <f t="shared" ref="S149:S161" si="13">R149*G149</f>
        <v>0</v>
      </c>
      <c r="V149" s="199">
        <v>257.8</v>
      </c>
      <c r="Y149" s="173"/>
      <c r="AQ149" s="86" t="s">
        <v>90</v>
      </c>
      <c r="AS149" s="86" t="s">
        <v>86</v>
      </c>
      <c r="AT149" s="86" t="s">
        <v>91</v>
      </c>
      <c r="AX149" s="7" t="s">
        <v>83</v>
      </c>
      <c r="BD149" s="87">
        <f t="shared" ref="BD149:BD161" si="14">IF(M149="základná",I149,0)</f>
        <v>0</v>
      </c>
      <c r="BE149" s="87">
        <f t="shared" ref="BE149:BE161" si="15">IF(M149="znížená",I149,0)</f>
        <v>257.8</v>
      </c>
      <c r="BF149" s="87">
        <f t="shared" ref="BF149:BF161" si="16">IF(M149="zákl. prenesená",I149,0)</f>
        <v>0</v>
      </c>
      <c r="BG149" s="87">
        <f t="shared" ref="BG149:BG161" si="17">IF(M149="zníž. prenesená",I149,0)</f>
        <v>0</v>
      </c>
      <c r="BH149" s="87">
        <f t="shared" ref="BH149:BH161" si="18">IF(M149="nulová",I149,0)</f>
        <v>0</v>
      </c>
      <c r="BI149" s="7" t="s">
        <v>91</v>
      </c>
      <c r="BJ149" s="88">
        <f t="shared" ref="BJ149:BJ161" si="19">ROUND(H149*G149,3)</f>
        <v>257.8</v>
      </c>
      <c r="BK149" s="7" t="s">
        <v>90</v>
      </c>
      <c r="BL149" s="86" t="s">
        <v>159</v>
      </c>
    </row>
    <row r="150" spans="1:64" s="1" customFormat="1" ht="33" customHeight="1" x14ac:dyDescent="0.2">
      <c r="A150" s="80"/>
      <c r="B150" s="120" t="s">
        <v>160</v>
      </c>
      <c r="C150" s="120" t="s">
        <v>86</v>
      </c>
      <c r="D150" s="121" t="s">
        <v>161</v>
      </c>
      <c r="E150" s="122" t="s">
        <v>162</v>
      </c>
      <c r="F150" s="123" t="s">
        <v>89</v>
      </c>
      <c r="G150" s="124">
        <v>100</v>
      </c>
      <c r="H150" s="124">
        <v>1.6859999999999999</v>
      </c>
      <c r="I150" s="124">
        <f t="shared" si="10"/>
        <v>168.6</v>
      </c>
      <c r="J150" s="125"/>
      <c r="K150" s="131"/>
      <c r="L150" s="82" t="s">
        <v>0</v>
      </c>
      <c r="M150" s="83" t="s">
        <v>28</v>
      </c>
      <c r="N150" s="84">
        <v>9.1999999999999998E-2</v>
      </c>
      <c r="O150" s="84">
        <f t="shared" si="11"/>
        <v>9.1999999999999993</v>
      </c>
      <c r="P150" s="84">
        <v>2.572E-2</v>
      </c>
      <c r="Q150" s="84">
        <f t="shared" si="12"/>
        <v>2.5720000000000001</v>
      </c>
      <c r="R150" s="84">
        <v>0</v>
      </c>
      <c r="S150" s="85">
        <f t="shared" si="13"/>
        <v>0</v>
      </c>
      <c r="V150" s="199">
        <v>168.6</v>
      </c>
      <c r="Y150" s="173"/>
      <c r="AQ150" s="86" t="s">
        <v>90</v>
      </c>
      <c r="AS150" s="86" t="s">
        <v>86</v>
      </c>
      <c r="AT150" s="86" t="s">
        <v>91</v>
      </c>
      <c r="AX150" s="7" t="s">
        <v>83</v>
      </c>
      <c r="BD150" s="87">
        <f t="shared" si="14"/>
        <v>0</v>
      </c>
      <c r="BE150" s="87">
        <f t="shared" si="15"/>
        <v>168.6</v>
      </c>
      <c r="BF150" s="87">
        <f t="shared" si="16"/>
        <v>0</v>
      </c>
      <c r="BG150" s="87">
        <f t="shared" si="17"/>
        <v>0</v>
      </c>
      <c r="BH150" s="87">
        <f t="shared" si="18"/>
        <v>0</v>
      </c>
      <c r="BI150" s="7" t="s">
        <v>91</v>
      </c>
      <c r="BJ150" s="88">
        <f t="shared" si="19"/>
        <v>168.6</v>
      </c>
      <c r="BK150" s="7" t="s">
        <v>90</v>
      </c>
      <c r="BL150" s="86" t="s">
        <v>163</v>
      </c>
    </row>
    <row r="151" spans="1:64" s="1" customFormat="1" ht="37.950000000000003" customHeight="1" x14ac:dyDescent="0.2">
      <c r="A151" s="80"/>
      <c r="B151" s="120" t="s">
        <v>164</v>
      </c>
      <c r="C151" s="120" t="s">
        <v>86</v>
      </c>
      <c r="D151" s="121" t="s">
        <v>165</v>
      </c>
      <c r="E151" s="122" t="s">
        <v>166</v>
      </c>
      <c r="F151" s="123" t="s">
        <v>89</v>
      </c>
      <c r="G151" s="124">
        <v>25.754999999999999</v>
      </c>
      <c r="H151" s="124">
        <v>3.15</v>
      </c>
      <c r="I151" s="124">
        <f t="shared" si="10"/>
        <v>81.128</v>
      </c>
      <c r="J151" s="125"/>
      <c r="K151" s="131"/>
      <c r="L151" s="82" t="s">
        <v>0</v>
      </c>
      <c r="M151" s="83" t="s">
        <v>28</v>
      </c>
      <c r="N151" s="84">
        <v>0.16400000000000001</v>
      </c>
      <c r="O151" s="84">
        <f t="shared" si="11"/>
        <v>4.2238199999999999</v>
      </c>
      <c r="P151" s="84">
        <v>0</v>
      </c>
      <c r="Q151" s="84">
        <f t="shared" si="12"/>
        <v>0</v>
      </c>
      <c r="R151" s="84">
        <v>0.19600000000000001</v>
      </c>
      <c r="S151" s="85">
        <f t="shared" si="13"/>
        <v>5.0479799999999999</v>
      </c>
      <c r="V151" s="199">
        <v>81.128</v>
      </c>
      <c r="Y151" s="173"/>
      <c r="AQ151" s="86" t="s">
        <v>90</v>
      </c>
      <c r="AS151" s="86" t="s">
        <v>86</v>
      </c>
      <c r="AT151" s="86" t="s">
        <v>91</v>
      </c>
      <c r="AX151" s="7" t="s">
        <v>83</v>
      </c>
      <c r="BD151" s="87">
        <f t="shared" si="14"/>
        <v>0</v>
      </c>
      <c r="BE151" s="87">
        <f t="shared" si="15"/>
        <v>81.128</v>
      </c>
      <c r="BF151" s="87">
        <f t="shared" si="16"/>
        <v>0</v>
      </c>
      <c r="BG151" s="87">
        <f t="shared" si="17"/>
        <v>0</v>
      </c>
      <c r="BH151" s="87">
        <f t="shared" si="18"/>
        <v>0</v>
      </c>
      <c r="BI151" s="7" t="s">
        <v>91</v>
      </c>
      <c r="BJ151" s="88">
        <f t="shared" si="19"/>
        <v>81.128</v>
      </c>
      <c r="BK151" s="7" t="s">
        <v>90</v>
      </c>
      <c r="BL151" s="86" t="s">
        <v>167</v>
      </c>
    </row>
    <row r="152" spans="1:64" s="1" customFormat="1" ht="24.15" customHeight="1" x14ac:dyDescent="0.2">
      <c r="A152" s="80"/>
      <c r="B152" s="120" t="s">
        <v>168</v>
      </c>
      <c r="C152" s="120" t="s">
        <v>86</v>
      </c>
      <c r="D152" s="121" t="s">
        <v>169</v>
      </c>
      <c r="E152" s="122" t="s">
        <v>170</v>
      </c>
      <c r="F152" s="123" t="s">
        <v>95</v>
      </c>
      <c r="G152" s="124">
        <v>93.8</v>
      </c>
      <c r="H152" s="124">
        <v>5.6479999999999997</v>
      </c>
      <c r="I152" s="124">
        <f t="shared" si="10"/>
        <v>529.78200000000004</v>
      </c>
      <c r="J152" s="125"/>
      <c r="K152" s="131"/>
      <c r="L152" s="82" t="s">
        <v>0</v>
      </c>
      <c r="M152" s="83" t="s">
        <v>28</v>
      </c>
      <c r="N152" s="84">
        <v>0.34399999999999997</v>
      </c>
      <c r="O152" s="84">
        <f t="shared" si="11"/>
        <v>32.267199999999995</v>
      </c>
      <c r="P152" s="84">
        <v>0</v>
      </c>
      <c r="Q152" s="84">
        <f t="shared" si="12"/>
        <v>0</v>
      </c>
      <c r="R152" s="84">
        <v>5.0000000000000001E-3</v>
      </c>
      <c r="S152" s="85">
        <f t="shared" si="13"/>
        <v>0.46899999999999997</v>
      </c>
      <c r="V152" s="199">
        <v>529.78200000000004</v>
      </c>
      <c r="Y152" s="173"/>
      <c r="AQ152" s="86" t="s">
        <v>90</v>
      </c>
      <c r="AS152" s="86" t="s">
        <v>86</v>
      </c>
      <c r="AT152" s="86" t="s">
        <v>91</v>
      </c>
      <c r="AX152" s="7" t="s">
        <v>83</v>
      </c>
      <c r="BD152" s="87">
        <f t="shared" si="14"/>
        <v>0</v>
      </c>
      <c r="BE152" s="87">
        <f t="shared" si="15"/>
        <v>529.78200000000004</v>
      </c>
      <c r="BF152" s="87">
        <f t="shared" si="16"/>
        <v>0</v>
      </c>
      <c r="BG152" s="87">
        <f t="shared" si="17"/>
        <v>0</v>
      </c>
      <c r="BH152" s="87">
        <f t="shared" si="18"/>
        <v>0</v>
      </c>
      <c r="BI152" s="7" t="s">
        <v>91</v>
      </c>
      <c r="BJ152" s="88">
        <f t="shared" si="19"/>
        <v>529.78200000000004</v>
      </c>
      <c r="BK152" s="7" t="s">
        <v>90</v>
      </c>
      <c r="BL152" s="86" t="s">
        <v>171</v>
      </c>
    </row>
    <row r="153" spans="1:64" s="1" customFormat="1" ht="24.15" customHeight="1" x14ac:dyDescent="0.2">
      <c r="A153" s="80"/>
      <c r="B153" s="120" t="s">
        <v>172</v>
      </c>
      <c r="C153" s="120" t="s">
        <v>86</v>
      </c>
      <c r="D153" s="121" t="s">
        <v>173</v>
      </c>
      <c r="E153" s="122" t="s">
        <v>174</v>
      </c>
      <c r="F153" s="123" t="s">
        <v>89</v>
      </c>
      <c r="G153" s="124">
        <v>2</v>
      </c>
      <c r="H153" s="124">
        <v>24.936</v>
      </c>
      <c r="I153" s="124">
        <f t="shared" si="10"/>
        <v>49.872</v>
      </c>
      <c r="J153" s="125"/>
      <c r="K153" s="131"/>
      <c r="L153" s="82" t="s">
        <v>0</v>
      </c>
      <c r="M153" s="83" t="s">
        <v>28</v>
      </c>
      <c r="N153" s="84">
        <v>1.6</v>
      </c>
      <c r="O153" s="84">
        <f t="shared" si="11"/>
        <v>3.2</v>
      </c>
      <c r="P153" s="84">
        <v>0</v>
      </c>
      <c r="Q153" s="84">
        <f t="shared" si="12"/>
        <v>0</v>
      </c>
      <c r="R153" s="84">
        <v>7.5999999999999998E-2</v>
      </c>
      <c r="S153" s="85">
        <f t="shared" si="13"/>
        <v>0.152</v>
      </c>
      <c r="V153" s="199">
        <v>49.872</v>
      </c>
      <c r="Y153" s="173"/>
      <c r="AQ153" s="86" t="s">
        <v>90</v>
      </c>
      <c r="AS153" s="86" t="s">
        <v>86</v>
      </c>
      <c r="AT153" s="86" t="s">
        <v>91</v>
      </c>
      <c r="AX153" s="7" t="s">
        <v>83</v>
      </c>
      <c r="BD153" s="87">
        <f t="shared" si="14"/>
        <v>0</v>
      </c>
      <c r="BE153" s="87">
        <f t="shared" si="15"/>
        <v>49.872</v>
      </c>
      <c r="BF153" s="87">
        <f t="shared" si="16"/>
        <v>0</v>
      </c>
      <c r="BG153" s="87">
        <f t="shared" si="17"/>
        <v>0</v>
      </c>
      <c r="BH153" s="87">
        <f t="shared" si="18"/>
        <v>0</v>
      </c>
      <c r="BI153" s="7" t="s">
        <v>91</v>
      </c>
      <c r="BJ153" s="88">
        <f t="shared" si="19"/>
        <v>49.872</v>
      </c>
      <c r="BK153" s="7" t="s">
        <v>90</v>
      </c>
      <c r="BL153" s="86" t="s">
        <v>175</v>
      </c>
    </row>
    <row r="154" spans="1:64" s="1" customFormat="1" ht="21.75" customHeight="1" x14ac:dyDescent="0.2">
      <c r="A154" s="80"/>
      <c r="B154" s="120" t="s">
        <v>176</v>
      </c>
      <c r="C154" s="120" t="s">
        <v>86</v>
      </c>
      <c r="D154" s="121" t="s">
        <v>177</v>
      </c>
      <c r="E154" s="122" t="s">
        <v>178</v>
      </c>
      <c r="F154" s="123" t="s">
        <v>89</v>
      </c>
      <c r="G154" s="124">
        <v>5</v>
      </c>
      <c r="H154" s="124">
        <v>5.2430000000000003</v>
      </c>
      <c r="I154" s="124">
        <f t="shared" si="10"/>
        <v>26.215</v>
      </c>
      <c r="J154" s="125"/>
      <c r="K154" s="131"/>
      <c r="L154" s="82" t="s">
        <v>0</v>
      </c>
      <c r="M154" s="83" t="s">
        <v>28</v>
      </c>
      <c r="N154" s="84">
        <v>0.28999999999999998</v>
      </c>
      <c r="O154" s="84">
        <f t="shared" si="11"/>
        <v>1.45</v>
      </c>
      <c r="P154" s="84">
        <v>0</v>
      </c>
      <c r="Q154" s="84">
        <f t="shared" si="12"/>
        <v>0</v>
      </c>
      <c r="R154" s="84">
        <v>6.6000000000000003E-2</v>
      </c>
      <c r="S154" s="85">
        <f t="shared" si="13"/>
        <v>0.33</v>
      </c>
      <c r="V154" s="199">
        <v>26.215</v>
      </c>
      <c r="Y154" s="173"/>
      <c r="AQ154" s="86" t="s">
        <v>90</v>
      </c>
      <c r="AS154" s="86" t="s">
        <v>86</v>
      </c>
      <c r="AT154" s="86" t="s">
        <v>91</v>
      </c>
      <c r="AX154" s="7" t="s">
        <v>83</v>
      </c>
      <c r="BD154" s="87">
        <f t="shared" si="14"/>
        <v>0</v>
      </c>
      <c r="BE154" s="87">
        <f t="shared" si="15"/>
        <v>26.215</v>
      </c>
      <c r="BF154" s="87">
        <f t="shared" si="16"/>
        <v>0</v>
      </c>
      <c r="BG154" s="87">
        <f t="shared" si="17"/>
        <v>0</v>
      </c>
      <c r="BH154" s="87">
        <f t="shared" si="18"/>
        <v>0</v>
      </c>
      <c r="BI154" s="7" t="s">
        <v>91</v>
      </c>
      <c r="BJ154" s="88">
        <f t="shared" si="19"/>
        <v>26.215</v>
      </c>
      <c r="BK154" s="7" t="s">
        <v>90</v>
      </c>
      <c r="BL154" s="86" t="s">
        <v>179</v>
      </c>
    </row>
    <row r="155" spans="1:64" s="1" customFormat="1" ht="24.15" customHeight="1" x14ac:dyDescent="0.2">
      <c r="A155" s="80"/>
      <c r="B155" s="167" t="s">
        <v>180</v>
      </c>
      <c r="C155" s="167" t="s">
        <v>86</v>
      </c>
      <c r="D155" s="168" t="s">
        <v>181</v>
      </c>
      <c r="E155" s="169" t="s">
        <v>182</v>
      </c>
      <c r="F155" s="170" t="s">
        <v>141</v>
      </c>
      <c r="G155" s="171">
        <v>5</v>
      </c>
      <c r="H155" s="171">
        <v>46.527999999999999</v>
      </c>
      <c r="I155" s="171">
        <f t="shared" si="10"/>
        <v>232.64</v>
      </c>
      <c r="J155" s="125"/>
      <c r="K155" s="131"/>
      <c r="L155" s="82" t="s">
        <v>0</v>
      </c>
      <c r="M155" s="83" t="s">
        <v>28</v>
      </c>
      <c r="N155" s="84">
        <v>0.217</v>
      </c>
      <c r="O155" s="84">
        <f t="shared" si="11"/>
        <v>1.085</v>
      </c>
      <c r="P155" s="84">
        <v>0</v>
      </c>
      <c r="Q155" s="84">
        <f t="shared" si="12"/>
        <v>0</v>
      </c>
      <c r="R155" s="84">
        <v>2E-3</v>
      </c>
      <c r="S155" s="85">
        <f t="shared" si="13"/>
        <v>0.01</v>
      </c>
      <c r="V155" s="197"/>
      <c r="W155" s="201">
        <v>116.73</v>
      </c>
      <c r="X155" s="185">
        <v>115.91</v>
      </c>
      <c r="Y155" s="173"/>
      <c r="Z155" s="88"/>
      <c r="AQ155" s="86" t="s">
        <v>90</v>
      </c>
      <c r="AS155" s="86" t="s">
        <v>86</v>
      </c>
      <c r="AT155" s="86" t="s">
        <v>91</v>
      </c>
      <c r="AX155" s="7" t="s">
        <v>83</v>
      </c>
      <c r="BD155" s="87">
        <f t="shared" si="14"/>
        <v>0</v>
      </c>
      <c r="BE155" s="87">
        <f t="shared" si="15"/>
        <v>232.64</v>
      </c>
      <c r="BF155" s="87">
        <f t="shared" si="16"/>
        <v>0</v>
      </c>
      <c r="BG155" s="87">
        <f t="shared" si="17"/>
        <v>0</v>
      </c>
      <c r="BH155" s="87">
        <f t="shared" si="18"/>
        <v>0</v>
      </c>
      <c r="BI155" s="7" t="s">
        <v>91</v>
      </c>
      <c r="BJ155" s="88">
        <f t="shared" si="19"/>
        <v>232.64</v>
      </c>
      <c r="BK155" s="7" t="s">
        <v>90</v>
      </c>
      <c r="BL155" s="86" t="s">
        <v>183</v>
      </c>
    </row>
    <row r="156" spans="1:64" s="1" customFormat="1" ht="24.15" customHeight="1" x14ac:dyDescent="0.2">
      <c r="A156" s="80"/>
      <c r="B156" s="120" t="s">
        <v>184</v>
      </c>
      <c r="C156" s="120" t="s">
        <v>86</v>
      </c>
      <c r="D156" s="121" t="s">
        <v>185</v>
      </c>
      <c r="E156" s="122" t="s">
        <v>186</v>
      </c>
      <c r="F156" s="123" t="s">
        <v>141</v>
      </c>
      <c r="G156" s="124">
        <v>2</v>
      </c>
      <c r="H156" s="124">
        <v>35</v>
      </c>
      <c r="I156" s="124">
        <f t="shared" si="10"/>
        <v>70</v>
      </c>
      <c r="J156" s="125"/>
      <c r="K156" s="131"/>
      <c r="L156" s="82" t="s">
        <v>0</v>
      </c>
      <c r="M156" s="83" t="s">
        <v>28</v>
      </c>
      <c r="N156" s="84">
        <v>9.4E-2</v>
      </c>
      <c r="O156" s="84">
        <f t="shared" si="11"/>
        <v>0.188</v>
      </c>
      <c r="P156" s="84">
        <v>0</v>
      </c>
      <c r="Q156" s="84">
        <f t="shared" si="12"/>
        <v>0</v>
      </c>
      <c r="R156" s="84">
        <v>1E-3</v>
      </c>
      <c r="S156" s="85">
        <f t="shared" si="13"/>
        <v>2E-3</v>
      </c>
      <c r="V156" s="199">
        <v>70</v>
      </c>
      <c r="Y156" s="173"/>
      <c r="AQ156" s="86" t="s">
        <v>90</v>
      </c>
      <c r="AS156" s="86" t="s">
        <v>86</v>
      </c>
      <c r="AT156" s="86" t="s">
        <v>91</v>
      </c>
      <c r="AX156" s="7" t="s">
        <v>83</v>
      </c>
      <c r="BD156" s="87">
        <f t="shared" si="14"/>
        <v>0</v>
      </c>
      <c r="BE156" s="87">
        <f t="shared" si="15"/>
        <v>70</v>
      </c>
      <c r="BF156" s="87">
        <f t="shared" si="16"/>
        <v>0</v>
      </c>
      <c r="BG156" s="87">
        <f t="shared" si="17"/>
        <v>0</v>
      </c>
      <c r="BH156" s="87">
        <f t="shared" si="18"/>
        <v>0</v>
      </c>
      <c r="BI156" s="7" t="s">
        <v>91</v>
      </c>
      <c r="BJ156" s="88">
        <f t="shared" si="19"/>
        <v>70</v>
      </c>
      <c r="BK156" s="7" t="s">
        <v>90</v>
      </c>
      <c r="BL156" s="86" t="s">
        <v>187</v>
      </c>
    </row>
    <row r="157" spans="1:64" s="1" customFormat="1" ht="21.75" customHeight="1" x14ac:dyDescent="0.2">
      <c r="A157" s="80"/>
      <c r="B157" s="120" t="s">
        <v>188</v>
      </c>
      <c r="C157" s="120" t="s">
        <v>86</v>
      </c>
      <c r="D157" s="121" t="s">
        <v>189</v>
      </c>
      <c r="E157" s="122" t="s">
        <v>190</v>
      </c>
      <c r="F157" s="123" t="s">
        <v>191</v>
      </c>
      <c r="G157" s="124">
        <v>6.7210000000000001</v>
      </c>
      <c r="H157" s="124">
        <v>27.388000000000002</v>
      </c>
      <c r="I157" s="124">
        <f t="shared" si="10"/>
        <v>184.07499999999999</v>
      </c>
      <c r="J157" s="125"/>
      <c r="K157" s="131"/>
      <c r="L157" s="82" t="s">
        <v>0</v>
      </c>
      <c r="M157" s="83" t="s">
        <v>28</v>
      </c>
      <c r="N157" s="84">
        <v>1.972</v>
      </c>
      <c r="O157" s="84">
        <f t="shared" si="11"/>
        <v>13.253812</v>
      </c>
      <c r="P157" s="84">
        <v>0</v>
      </c>
      <c r="Q157" s="84">
        <f t="shared" si="12"/>
        <v>0</v>
      </c>
      <c r="R157" s="84">
        <v>0</v>
      </c>
      <c r="S157" s="85">
        <f t="shared" si="13"/>
        <v>0</v>
      </c>
      <c r="V157" s="199">
        <v>184.07499999999999</v>
      </c>
      <c r="Y157" s="173"/>
      <c r="AQ157" s="86" t="s">
        <v>90</v>
      </c>
      <c r="AS157" s="86" t="s">
        <v>86</v>
      </c>
      <c r="AT157" s="86" t="s">
        <v>91</v>
      </c>
      <c r="AX157" s="7" t="s">
        <v>83</v>
      </c>
      <c r="BD157" s="87">
        <f t="shared" si="14"/>
        <v>0</v>
      </c>
      <c r="BE157" s="87">
        <f t="shared" si="15"/>
        <v>184.07499999999999</v>
      </c>
      <c r="BF157" s="87">
        <f t="shared" si="16"/>
        <v>0</v>
      </c>
      <c r="BG157" s="87">
        <f t="shared" si="17"/>
        <v>0</v>
      </c>
      <c r="BH157" s="87">
        <f t="shared" si="18"/>
        <v>0</v>
      </c>
      <c r="BI157" s="7" t="s">
        <v>91</v>
      </c>
      <c r="BJ157" s="88">
        <f t="shared" si="19"/>
        <v>184.07499999999999</v>
      </c>
      <c r="BK157" s="7" t="s">
        <v>90</v>
      </c>
      <c r="BL157" s="86" t="s">
        <v>192</v>
      </c>
    </row>
    <row r="158" spans="1:64" s="1" customFormat="1" ht="21.75" customHeight="1" x14ac:dyDescent="0.2">
      <c r="A158" s="80"/>
      <c r="B158" s="120" t="s">
        <v>193</v>
      </c>
      <c r="C158" s="120" t="s">
        <v>86</v>
      </c>
      <c r="D158" s="121" t="s">
        <v>194</v>
      </c>
      <c r="E158" s="122" t="s">
        <v>195</v>
      </c>
      <c r="F158" s="123" t="s">
        <v>191</v>
      </c>
      <c r="G158" s="124">
        <v>6.7210000000000001</v>
      </c>
      <c r="H158" s="124">
        <v>15.93</v>
      </c>
      <c r="I158" s="124">
        <f t="shared" si="10"/>
        <v>107.066</v>
      </c>
      <c r="J158" s="125"/>
      <c r="K158" s="131"/>
      <c r="L158" s="82" t="s">
        <v>0</v>
      </c>
      <c r="M158" s="83" t="s">
        <v>28</v>
      </c>
      <c r="N158" s="84">
        <v>0.59799999999999998</v>
      </c>
      <c r="O158" s="84">
        <f t="shared" si="11"/>
        <v>4.019158</v>
      </c>
      <c r="P158" s="84">
        <v>0</v>
      </c>
      <c r="Q158" s="84">
        <f t="shared" si="12"/>
        <v>0</v>
      </c>
      <c r="R158" s="84">
        <v>0</v>
      </c>
      <c r="S158" s="85">
        <f t="shared" si="13"/>
        <v>0</v>
      </c>
      <c r="V158" s="199">
        <v>107.066</v>
      </c>
      <c r="Y158" s="173"/>
      <c r="AQ158" s="86" t="s">
        <v>90</v>
      </c>
      <c r="AS158" s="86" t="s">
        <v>86</v>
      </c>
      <c r="AT158" s="86" t="s">
        <v>91</v>
      </c>
      <c r="AX158" s="7" t="s">
        <v>83</v>
      </c>
      <c r="BD158" s="87">
        <f t="shared" si="14"/>
        <v>0</v>
      </c>
      <c r="BE158" s="87">
        <f t="shared" si="15"/>
        <v>107.066</v>
      </c>
      <c r="BF158" s="87">
        <f t="shared" si="16"/>
        <v>0</v>
      </c>
      <c r="BG158" s="87">
        <f t="shared" si="17"/>
        <v>0</v>
      </c>
      <c r="BH158" s="87">
        <f t="shared" si="18"/>
        <v>0</v>
      </c>
      <c r="BI158" s="7" t="s">
        <v>91</v>
      </c>
      <c r="BJ158" s="88">
        <f t="shared" si="19"/>
        <v>107.066</v>
      </c>
      <c r="BK158" s="7" t="s">
        <v>90</v>
      </c>
      <c r="BL158" s="86" t="s">
        <v>196</v>
      </c>
    </row>
    <row r="159" spans="1:64" s="1" customFormat="1" ht="24.15" customHeight="1" x14ac:dyDescent="0.2">
      <c r="A159" s="80"/>
      <c r="B159" s="120" t="s">
        <v>197</v>
      </c>
      <c r="C159" s="120" t="s">
        <v>86</v>
      </c>
      <c r="D159" s="121" t="s">
        <v>198</v>
      </c>
      <c r="E159" s="122" t="s">
        <v>199</v>
      </c>
      <c r="F159" s="123" t="s">
        <v>191</v>
      </c>
      <c r="G159" s="124">
        <v>134.41999999999999</v>
      </c>
      <c r="H159" s="124">
        <v>0.498</v>
      </c>
      <c r="I159" s="124">
        <f t="shared" si="10"/>
        <v>66.941000000000003</v>
      </c>
      <c r="J159" s="125"/>
      <c r="K159" s="131"/>
      <c r="L159" s="82" t="s">
        <v>0</v>
      </c>
      <c r="M159" s="83" t="s">
        <v>28</v>
      </c>
      <c r="N159" s="84">
        <v>7.0000000000000001E-3</v>
      </c>
      <c r="O159" s="84">
        <f t="shared" si="11"/>
        <v>0.94093999999999989</v>
      </c>
      <c r="P159" s="84">
        <v>0</v>
      </c>
      <c r="Q159" s="84">
        <f t="shared" si="12"/>
        <v>0</v>
      </c>
      <c r="R159" s="84">
        <v>0</v>
      </c>
      <c r="S159" s="85">
        <f t="shared" si="13"/>
        <v>0</v>
      </c>
      <c r="V159" s="199">
        <v>66.941000000000003</v>
      </c>
      <c r="Y159" s="173"/>
      <c r="AQ159" s="86" t="s">
        <v>90</v>
      </c>
      <c r="AS159" s="86" t="s">
        <v>86</v>
      </c>
      <c r="AT159" s="86" t="s">
        <v>91</v>
      </c>
      <c r="AX159" s="7" t="s">
        <v>83</v>
      </c>
      <c r="BD159" s="87">
        <f t="shared" si="14"/>
        <v>0</v>
      </c>
      <c r="BE159" s="87">
        <f t="shared" si="15"/>
        <v>66.941000000000003</v>
      </c>
      <c r="BF159" s="87">
        <f t="shared" si="16"/>
        <v>0</v>
      </c>
      <c r="BG159" s="87">
        <f t="shared" si="17"/>
        <v>0</v>
      </c>
      <c r="BH159" s="87">
        <f t="shared" si="18"/>
        <v>0</v>
      </c>
      <c r="BI159" s="7" t="s">
        <v>91</v>
      </c>
      <c r="BJ159" s="88">
        <f t="shared" si="19"/>
        <v>66.941000000000003</v>
      </c>
      <c r="BK159" s="7" t="s">
        <v>90</v>
      </c>
      <c r="BL159" s="86" t="s">
        <v>200</v>
      </c>
    </row>
    <row r="160" spans="1:64" s="1" customFormat="1" ht="24.15" customHeight="1" x14ac:dyDescent="0.2">
      <c r="A160" s="80"/>
      <c r="B160" s="120" t="s">
        <v>201</v>
      </c>
      <c r="C160" s="120" t="s">
        <v>86</v>
      </c>
      <c r="D160" s="121" t="s">
        <v>202</v>
      </c>
      <c r="E160" s="122" t="s">
        <v>203</v>
      </c>
      <c r="F160" s="123" t="s">
        <v>191</v>
      </c>
      <c r="G160" s="124">
        <v>6.7210000000000001</v>
      </c>
      <c r="H160" s="124">
        <v>11.760999999999999</v>
      </c>
      <c r="I160" s="124">
        <f t="shared" si="10"/>
        <v>79.046000000000006</v>
      </c>
      <c r="J160" s="125"/>
      <c r="K160" s="131"/>
      <c r="L160" s="82" t="s">
        <v>0</v>
      </c>
      <c r="M160" s="83" t="s">
        <v>28</v>
      </c>
      <c r="N160" s="84">
        <v>0.89</v>
      </c>
      <c r="O160" s="84">
        <f t="shared" si="11"/>
        <v>5.9816900000000004</v>
      </c>
      <c r="P160" s="84">
        <v>0</v>
      </c>
      <c r="Q160" s="84">
        <f t="shared" si="12"/>
        <v>0</v>
      </c>
      <c r="R160" s="84">
        <v>0</v>
      </c>
      <c r="S160" s="85">
        <f t="shared" si="13"/>
        <v>0</v>
      </c>
      <c r="V160" s="199">
        <v>79.046000000000006</v>
      </c>
      <c r="Y160" s="173"/>
      <c r="AQ160" s="86" t="s">
        <v>90</v>
      </c>
      <c r="AS160" s="86" t="s">
        <v>86</v>
      </c>
      <c r="AT160" s="86" t="s">
        <v>91</v>
      </c>
      <c r="AX160" s="7" t="s">
        <v>83</v>
      </c>
      <c r="BD160" s="87">
        <f t="shared" si="14"/>
        <v>0</v>
      </c>
      <c r="BE160" s="87">
        <f t="shared" si="15"/>
        <v>79.046000000000006</v>
      </c>
      <c r="BF160" s="87">
        <f t="shared" si="16"/>
        <v>0</v>
      </c>
      <c r="BG160" s="87">
        <f t="shared" si="17"/>
        <v>0</v>
      </c>
      <c r="BH160" s="87">
        <f t="shared" si="18"/>
        <v>0</v>
      </c>
      <c r="BI160" s="7" t="s">
        <v>91</v>
      </c>
      <c r="BJ160" s="88">
        <f t="shared" si="19"/>
        <v>79.046000000000006</v>
      </c>
      <c r="BK160" s="7" t="s">
        <v>90</v>
      </c>
      <c r="BL160" s="86" t="s">
        <v>204</v>
      </c>
    </row>
    <row r="161" spans="1:64" s="1" customFormat="1" ht="24.15" customHeight="1" x14ac:dyDescent="0.2">
      <c r="A161" s="80"/>
      <c r="B161" s="106" t="s">
        <v>205</v>
      </c>
      <c r="C161" s="106" t="s">
        <v>86</v>
      </c>
      <c r="D161" s="107" t="s">
        <v>206</v>
      </c>
      <c r="E161" s="108" t="s">
        <v>207</v>
      </c>
      <c r="F161" s="109" t="s">
        <v>191</v>
      </c>
      <c r="G161" s="110">
        <v>6.7210000000000001</v>
      </c>
      <c r="H161" s="110">
        <v>34.634</v>
      </c>
      <c r="I161" s="110">
        <f t="shared" si="10"/>
        <v>232.77500000000001</v>
      </c>
      <c r="J161" s="125"/>
      <c r="K161" s="131"/>
      <c r="L161" s="82" t="s">
        <v>0</v>
      </c>
      <c r="M161" s="83" t="s">
        <v>28</v>
      </c>
      <c r="N161" s="84">
        <v>0</v>
      </c>
      <c r="O161" s="84">
        <f t="shared" si="11"/>
        <v>0</v>
      </c>
      <c r="P161" s="84">
        <v>0</v>
      </c>
      <c r="Q161" s="84">
        <f t="shared" si="12"/>
        <v>0</v>
      </c>
      <c r="R161" s="84">
        <v>0</v>
      </c>
      <c r="S161" s="85">
        <f t="shared" si="13"/>
        <v>0</v>
      </c>
      <c r="U161" s="202">
        <v>232.77500000000001</v>
      </c>
      <c r="V161" s="197"/>
      <c r="Y161" s="173"/>
      <c r="AQ161" s="86" t="s">
        <v>90</v>
      </c>
      <c r="AS161" s="86" t="s">
        <v>86</v>
      </c>
      <c r="AT161" s="86" t="s">
        <v>91</v>
      </c>
      <c r="AX161" s="7" t="s">
        <v>83</v>
      </c>
      <c r="BD161" s="87">
        <f t="shared" si="14"/>
        <v>0</v>
      </c>
      <c r="BE161" s="87">
        <f t="shared" si="15"/>
        <v>232.77500000000001</v>
      </c>
      <c r="BF161" s="87">
        <f t="shared" si="16"/>
        <v>0</v>
      </c>
      <c r="BG161" s="87">
        <f t="shared" si="17"/>
        <v>0</v>
      </c>
      <c r="BH161" s="87">
        <f t="shared" si="18"/>
        <v>0</v>
      </c>
      <c r="BI161" s="7" t="s">
        <v>91</v>
      </c>
      <c r="BJ161" s="88">
        <f t="shared" si="19"/>
        <v>232.77500000000001</v>
      </c>
      <c r="BK161" s="7" t="s">
        <v>90</v>
      </c>
      <c r="BL161" s="86" t="s">
        <v>208</v>
      </c>
    </row>
    <row r="162" spans="1:64" s="6" customFormat="1" ht="22.95" customHeight="1" x14ac:dyDescent="0.25">
      <c r="A162" s="69"/>
      <c r="C162" s="70" t="s">
        <v>44</v>
      </c>
      <c r="D162" s="78" t="s">
        <v>209</v>
      </c>
      <c r="E162" s="78" t="s">
        <v>210</v>
      </c>
      <c r="I162" s="79">
        <f>BJ162</f>
        <v>9452.7630000000008</v>
      </c>
      <c r="K162" s="131"/>
      <c r="L162" s="73"/>
      <c r="O162" s="74">
        <f>O163</f>
        <v>666.36471199999994</v>
      </c>
      <c r="Q162" s="74">
        <f>Q163</f>
        <v>0</v>
      </c>
      <c r="S162" s="75">
        <f>S163</f>
        <v>0</v>
      </c>
      <c r="V162" s="88"/>
      <c r="Y162" s="135"/>
      <c r="AQ162" s="70" t="s">
        <v>46</v>
      </c>
      <c r="AS162" s="76" t="s">
        <v>44</v>
      </c>
      <c r="AT162" s="76" t="s">
        <v>46</v>
      </c>
      <c r="AX162" s="70" t="s">
        <v>83</v>
      </c>
      <c r="BJ162" s="77">
        <f>BJ163</f>
        <v>9452.7630000000008</v>
      </c>
    </row>
    <row r="163" spans="1:64" s="1" customFormat="1" ht="16.5" customHeight="1" x14ac:dyDescent="0.2">
      <c r="A163" s="80"/>
      <c r="B163" s="120" t="s">
        <v>211</v>
      </c>
      <c r="C163" s="120" t="s">
        <v>86</v>
      </c>
      <c r="D163" s="121" t="s">
        <v>212</v>
      </c>
      <c r="E163" s="122" t="s">
        <v>213</v>
      </c>
      <c r="F163" s="123" t="s">
        <v>191</v>
      </c>
      <c r="G163" s="124">
        <v>93.537999999999997</v>
      </c>
      <c r="H163" s="124">
        <v>101.05800000000001</v>
      </c>
      <c r="I163" s="124">
        <f>ROUND(H163*G163,3)</f>
        <v>9452.7630000000008</v>
      </c>
      <c r="J163" s="125"/>
      <c r="K163" s="131"/>
      <c r="L163" s="82" t="s">
        <v>0</v>
      </c>
      <c r="M163" s="83" t="s">
        <v>28</v>
      </c>
      <c r="N163" s="84">
        <v>7.1239999999999997</v>
      </c>
      <c r="O163" s="84">
        <f>N163*G163</f>
        <v>666.36471199999994</v>
      </c>
      <c r="P163" s="84">
        <v>0</v>
      </c>
      <c r="Q163" s="84">
        <f>P163*G163</f>
        <v>0</v>
      </c>
      <c r="R163" s="84">
        <v>0</v>
      </c>
      <c r="S163" s="85">
        <f>R163*G163</f>
        <v>0</v>
      </c>
      <c r="U163" s="116">
        <v>15.967000000000001</v>
      </c>
      <c r="V163" s="199">
        <v>9351.3009999999995</v>
      </c>
      <c r="Y163" s="173"/>
      <c r="AQ163" s="86" t="s">
        <v>90</v>
      </c>
      <c r="AS163" s="86" t="s">
        <v>86</v>
      </c>
      <c r="AT163" s="86" t="s">
        <v>91</v>
      </c>
      <c r="AX163" s="7" t="s">
        <v>83</v>
      </c>
      <c r="BD163" s="87">
        <f>IF(M163="základná",I163,0)</f>
        <v>0</v>
      </c>
      <c r="BE163" s="87">
        <f>IF(M163="znížená",I163,0)</f>
        <v>9452.7630000000008</v>
      </c>
      <c r="BF163" s="87">
        <f>IF(M163="zákl. prenesená",I163,0)</f>
        <v>0</v>
      </c>
      <c r="BG163" s="87">
        <f>IF(M163="zníž. prenesená",I163,0)</f>
        <v>0</v>
      </c>
      <c r="BH163" s="87">
        <f>IF(M163="nulová",I163,0)</f>
        <v>0</v>
      </c>
      <c r="BI163" s="7" t="s">
        <v>91</v>
      </c>
      <c r="BJ163" s="88">
        <f>ROUND(H163*G163,3)</f>
        <v>9452.7630000000008</v>
      </c>
      <c r="BK163" s="7" t="s">
        <v>90</v>
      </c>
      <c r="BL163" s="86" t="s">
        <v>214</v>
      </c>
    </row>
    <row r="164" spans="1:64" s="6" customFormat="1" ht="25.95" customHeight="1" x14ac:dyDescent="0.25">
      <c r="A164" s="69"/>
      <c r="C164" s="70" t="s">
        <v>44</v>
      </c>
      <c r="D164" s="71" t="s">
        <v>215</v>
      </c>
      <c r="E164" s="71" t="s">
        <v>216</v>
      </c>
      <c r="I164" s="72">
        <f>BJ164</f>
        <v>130360.336</v>
      </c>
      <c r="K164" s="131"/>
      <c r="L164" s="73"/>
      <c r="O164" s="74">
        <f>O165+O172+O178+O182+O186+O209+O220+O223</f>
        <v>395.95531449999999</v>
      </c>
      <c r="Q164" s="74">
        <f>Q165+Q172+Q178+Q182+Q186+Q209+Q220+Q223</f>
        <v>12.964127580000001</v>
      </c>
      <c r="S164" s="75">
        <f>S165+S172+S178+S182+S186+S209+S220+S223</f>
        <v>0.71039999999999992</v>
      </c>
      <c r="Y164" s="135"/>
      <c r="AQ164" s="70" t="s">
        <v>91</v>
      </c>
      <c r="AS164" s="76" t="s">
        <v>44</v>
      </c>
      <c r="AT164" s="76" t="s">
        <v>45</v>
      </c>
      <c r="AX164" s="70" t="s">
        <v>83</v>
      </c>
      <c r="BJ164" s="77">
        <f>BJ165+BJ172+BJ178+BJ182+BJ186+BJ209+BJ220+BJ223</f>
        <v>130360.336</v>
      </c>
    </row>
    <row r="165" spans="1:64" s="6" customFormat="1" ht="22.95" customHeight="1" x14ac:dyDescent="0.25">
      <c r="A165" s="69"/>
      <c r="C165" s="70" t="s">
        <v>44</v>
      </c>
      <c r="D165" s="78" t="s">
        <v>217</v>
      </c>
      <c r="E165" s="78" t="s">
        <v>218</v>
      </c>
      <c r="I165" s="79">
        <f>BJ165</f>
        <v>31545.684999999998</v>
      </c>
      <c r="K165" s="131"/>
      <c r="L165" s="73"/>
      <c r="O165" s="74">
        <f>SUM(O166:O171)</f>
        <v>112.78110479999999</v>
      </c>
      <c r="Q165" s="74">
        <f>SUM(Q166:Q171)</f>
        <v>8.960052000000001</v>
      </c>
      <c r="S165" s="75">
        <f>SUM(S166:S171)</f>
        <v>0</v>
      </c>
      <c r="Y165" s="135"/>
      <c r="AQ165" s="70" t="s">
        <v>91</v>
      </c>
      <c r="AS165" s="76" t="s">
        <v>44</v>
      </c>
      <c r="AT165" s="76" t="s">
        <v>46</v>
      </c>
      <c r="AX165" s="70" t="s">
        <v>83</v>
      </c>
      <c r="BJ165" s="77">
        <f>SUM(BJ166:BJ171)</f>
        <v>31545.684999999998</v>
      </c>
    </row>
    <row r="166" spans="1:64" s="1" customFormat="1" ht="37.950000000000003" customHeight="1" x14ac:dyDescent="0.2">
      <c r="A166" s="80"/>
      <c r="B166" s="106" t="s">
        <v>219</v>
      </c>
      <c r="C166" s="106" t="s">
        <v>86</v>
      </c>
      <c r="D166" s="107" t="s">
        <v>220</v>
      </c>
      <c r="E166" s="108" t="s">
        <v>221</v>
      </c>
      <c r="F166" s="109" t="s">
        <v>89</v>
      </c>
      <c r="G166" s="110">
        <v>270.89999999999998</v>
      </c>
      <c r="H166" s="110">
        <v>65.606999999999999</v>
      </c>
      <c r="I166" s="110">
        <f t="shared" ref="I166:I171" si="20">ROUND(H166*G166,3)</f>
        <v>17772.936000000002</v>
      </c>
      <c r="J166" s="81"/>
      <c r="K166" s="131"/>
      <c r="L166" s="82" t="s">
        <v>0</v>
      </c>
      <c r="M166" s="83" t="s">
        <v>28</v>
      </c>
      <c r="N166" s="84">
        <v>0.15823999999999999</v>
      </c>
      <c r="O166" s="84">
        <f t="shared" ref="O166:O171" si="21">N166*G166</f>
        <v>42.867215999999992</v>
      </c>
      <c r="P166" s="84">
        <v>1.89E-2</v>
      </c>
      <c r="Q166" s="84">
        <f t="shared" ref="Q166:Q171" si="22">P166*G166</f>
        <v>5.1200099999999997</v>
      </c>
      <c r="R166" s="84">
        <v>0</v>
      </c>
      <c r="S166" s="85">
        <f t="shared" ref="S166:S171" si="23">R166*G166</f>
        <v>0</v>
      </c>
      <c r="U166" s="116">
        <v>15995.643</v>
      </c>
      <c r="Y166" s="173"/>
      <c r="AQ166" s="86" t="s">
        <v>151</v>
      </c>
      <c r="AS166" s="86" t="s">
        <v>86</v>
      </c>
      <c r="AT166" s="86" t="s">
        <v>91</v>
      </c>
      <c r="AX166" s="7" t="s">
        <v>83</v>
      </c>
      <c r="BD166" s="87">
        <f t="shared" ref="BD166:BD171" si="24">IF(M166="základná",I166,0)</f>
        <v>0</v>
      </c>
      <c r="BE166" s="87">
        <f t="shared" ref="BE166:BE171" si="25">IF(M166="znížená",I166,0)</f>
        <v>17772.936000000002</v>
      </c>
      <c r="BF166" s="87">
        <f t="shared" ref="BF166:BF171" si="26">IF(M166="zákl. prenesená",I166,0)</f>
        <v>0</v>
      </c>
      <c r="BG166" s="87">
        <f t="shared" ref="BG166:BG171" si="27">IF(M166="zníž. prenesená",I166,0)</f>
        <v>0</v>
      </c>
      <c r="BH166" s="87">
        <f t="shared" ref="BH166:BH171" si="28">IF(M166="nulová",I166,0)</f>
        <v>0</v>
      </c>
      <c r="BI166" s="7" t="s">
        <v>91</v>
      </c>
      <c r="BJ166" s="88">
        <f t="shared" ref="BJ166:BJ171" si="29">ROUND(H166*G166,3)</f>
        <v>17772.936000000002</v>
      </c>
      <c r="BK166" s="7" t="s">
        <v>151</v>
      </c>
      <c r="BL166" s="86" t="s">
        <v>222</v>
      </c>
    </row>
    <row r="167" spans="1:64" s="1" customFormat="1" ht="37.950000000000003" customHeight="1" x14ac:dyDescent="0.2">
      <c r="A167" s="80"/>
      <c r="B167" s="120" t="s">
        <v>223</v>
      </c>
      <c r="C167" s="120" t="s">
        <v>86</v>
      </c>
      <c r="D167" s="121" t="s">
        <v>224</v>
      </c>
      <c r="E167" s="122" t="s">
        <v>225</v>
      </c>
      <c r="F167" s="123" t="s">
        <v>89</v>
      </c>
      <c r="G167" s="124">
        <v>183.06</v>
      </c>
      <c r="H167" s="124">
        <v>61.857999999999997</v>
      </c>
      <c r="I167" s="124">
        <f t="shared" si="20"/>
        <v>11323.725</v>
      </c>
      <c r="J167" s="103"/>
      <c r="K167" s="131"/>
      <c r="L167" s="82" t="s">
        <v>0</v>
      </c>
      <c r="M167" s="83" t="s">
        <v>28</v>
      </c>
      <c r="N167" s="84">
        <v>0.21998000000000001</v>
      </c>
      <c r="O167" s="84">
        <f t="shared" si="21"/>
        <v>40.269538799999999</v>
      </c>
      <c r="P167" s="84">
        <v>2.07E-2</v>
      </c>
      <c r="Q167" s="84">
        <f t="shared" si="22"/>
        <v>3.789342</v>
      </c>
      <c r="R167" s="84">
        <v>0</v>
      </c>
      <c r="S167" s="85">
        <f t="shared" si="23"/>
        <v>0</v>
      </c>
      <c r="V167" s="126">
        <v>11323.423000000001</v>
      </c>
      <c r="Y167" s="173">
        <v>0.30199999999999999</v>
      </c>
      <c r="AA167" s="88"/>
      <c r="AQ167" s="86" t="s">
        <v>151</v>
      </c>
      <c r="AS167" s="86" t="s">
        <v>86</v>
      </c>
      <c r="AT167" s="86" t="s">
        <v>91</v>
      </c>
      <c r="AX167" s="7" t="s">
        <v>83</v>
      </c>
      <c r="BD167" s="87">
        <f t="shared" si="24"/>
        <v>0</v>
      </c>
      <c r="BE167" s="87">
        <f t="shared" si="25"/>
        <v>11323.725</v>
      </c>
      <c r="BF167" s="87">
        <f t="shared" si="26"/>
        <v>0</v>
      </c>
      <c r="BG167" s="87">
        <f t="shared" si="27"/>
        <v>0</v>
      </c>
      <c r="BH167" s="87">
        <f t="shared" si="28"/>
        <v>0</v>
      </c>
      <c r="BI167" s="7" t="s">
        <v>91</v>
      </c>
      <c r="BJ167" s="88">
        <f t="shared" si="29"/>
        <v>11323.725</v>
      </c>
      <c r="BK167" s="7" t="s">
        <v>151</v>
      </c>
      <c r="BL167" s="86" t="s">
        <v>226</v>
      </c>
    </row>
    <row r="168" spans="1:64" s="1" customFormat="1" ht="37.950000000000003" customHeight="1" x14ac:dyDescent="0.2">
      <c r="A168" s="80"/>
      <c r="B168" s="120" t="s">
        <v>227</v>
      </c>
      <c r="C168" s="120" t="s">
        <v>86</v>
      </c>
      <c r="D168" s="121" t="s">
        <v>228</v>
      </c>
      <c r="E168" s="122" t="s">
        <v>229</v>
      </c>
      <c r="F168" s="123" t="s">
        <v>95</v>
      </c>
      <c r="G168" s="124">
        <v>101.4</v>
      </c>
      <c r="H168" s="124">
        <v>13.763999999999999</v>
      </c>
      <c r="I168" s="124">
        <f t="shared" si="20"/>
        <v>1395.67</v>
      </c>
      <c r="J168" s="103"/>
      <c r="K168" s="131"/>
      <c r="L168" s="82" t="s">
        <v>0</v>
      </c>
      <c r="M168" s="83" t="s">
        <v>28</v>
      </c>
      <c r="N168" s="84">
        <v>0.14124999999999999</v>
      </c>
      <c r="O168" s="84">
        <f t="shared" si="21"/>
        <v>14.322749999999999</v>
      </c>
      <c r="P168" s="84">
        <v>0</v>
      </c>
      <c r="Q168" s="84">
        <f t="shared" si="22"/>
        <v>0</v>
      </c>
      <c r="R168" s="84">
        <v>0</v>
      </c>
      <c r="S168" s="85">
        <f t="shared" si="23"/>
        <v>0</v>
      </c>
      <c r="V168" s="126">
        <v>1395.67</v>
      </c>
      <c r="Y168" s="173"/>
      <c r="AQ168" s="86" t="s">
        <v>151</v>
      </c>
      <c r="AS168" s="86" t="s">
        <v>86</v>
      </c>
      <c r="AT168" s="86" t="s">
        <v>91</v>
      </c>
      <c r="AX168" s="7" t="s">
        <v>83</v>
      </c>
      <c r="BD168" s="87">
        <f t="shared" si="24"/>
        <v>0</v>
      </c>
      <c r="BE168" s="87">
        <f t="shared" si="25"/>
        <v>1395.67</v>
      </c>
      <c r="BF168" s="87">
        <f t="shared" si="26"/>
        <v>0</v>
      </c>
      <c r="BG168" s="87">
        <f t="shared" si="27"/>
        <v>0</v>
      </c>
      <c r="BH168" s="87">
        <f t="shared" si="28"/>
        <v>0</v>
      </c>
      <c r="BI168" s="7" t="s">
        <v>91</v>
      </c>
      <c r="BJ168" s="88">
        <f t="shared" si="29"/>
        <v>1395.67</v>
      </c>
      <c r="BK168" s="7" t="s">
        <v>151</v>
      </c>
      <c r="BL168" s="86" t="s">
        <v>230</v>
      </c>
    </row>
    <row r="169" spans="1:64" s="1" customFormat="1" ht="21.75" customHeight="1" x14ac:dyDescent="0.2">
      <c r="A169" s="80"/>
      <c r="B169" s="147" t="s">
        <v>231</v>
      </c>
      <c r="C169" s="147" t="s">
        <v>134</v>
      </c>
      <c r="D169" s="148" t="s">
        <v>232</v>
      </c>
      <c r="E169" s="149" t="s">
        <v>233</v>
      </c>
      <c r="F169" s="150" t="s">
        <v>234</v>
      </c>
      <c r="G169" s="151">
        <v>50.7</v>
      </c>
      <c r="H169" s="151">
        <v>13.028</v>
      </c>
      <c r="I169" s="151">
        <f t="shared" si="20"/>
        <v>660.52</v>
      </c>
      <c r="J169" s="104"/>
      <c r="K169" s="131"/>
      <c r="L169" s="90" t="s">
        <v>0</v>
      </c>
      <c r="M169" s="91" t="s">
        <v>28</v>
      </c>
      <c r="N169" s="84">
        <v>0</v>
      </c>
      <c r="O169" s="84">
        <f t="shared" si="21"/>
        <v>0</v>
      </c>
      <c r="P169" s="84">
        <v>1E-3</v>
      </c>
      <c r="Q169" s="84">
        <f t="shared" si="22"/>
        <v>5.0700000000000002E-2</v>
      </c>
      <c r="R169" s="84">
        <v>0</v>
      </c>
      <c r="S169" s="85">
        <f t="shared" si="23"/>
        <v>0</v>
      </c>
      <c r="V169" s="126">
        <v>660.52</v>
      </c>
      <c r="Y169" s="173"/>
      <c r="AQ169" s="86" t="s">
        <v>201</v>
      </c>
      <c r="AS169" s="86" t="s">
        <v>134</v>
      </c>
      <c r="AT169" s="86" t="s">
        <v>91</v>
      </c>
      <c r="AX169" s="7" t="s">
        <v>83</v>
      </c>
      <c r="BD169" s="87">
        <f t="shared" si="24"/>
        <v>0</v>
      </c>
      <c r="BE169" s="87">
        <f t="shared" si="25"/>
        <v>660.52</v>
      </c>
      <c r="BF169" s="87">
        <f t="shared" si="26"/>
        <v>0</v>
      </c>
      <c r="BG169" s="87">
        <f t="shared" si="27"/>
        <v>0</v>
      </c>
      <c r="BH169" s="87">
        <f t="shared" si="28"/>
        <v>0</v>
      </c>
      <c r="BI169" s="7" t="s">
        <v>91</v>
      </c>
      <c r="BJ169" s="88">
        <f t="shared" si="29"/>
        <v>660.52</v>
      </c>
      <c r="BK169" s="7" t="s">
        <v>151</v>
      </c>
      <c r="BL169" s="86" t="s">
        <v>235</v>
      </c>
    </row>
    <row r="170" spans="1:64" s="1" customFormat="1" ht="24.15" customHeight="1" x14ac:dyDescent="0.2">
      <c r="A170" s="80"/>
      <c r="B170" s="106" t="s">
        <v>236</v>
      </c>
      <c r="C170" s="106" t="s">
        <v>86</v>
      </c>
      <c r="D170" s="107" t="s">
        <v>237</v>
      </c>
      <c r="E170" s="108" t="s">
        <v>238</v>
      </c>
      <c r="F170" s="109" t="s">
        <v>191</v>
      </c>
      <c r="G170" s="110">
        <v>8.9600000000000009</v>
      </c>
      <c r="H170" s="110">
        <v>37.305999999999997</v>
      </c>
      <c r="I170" s="110">
        <f t="shared" si="20"/>
        <v>334.262</v>
      </c>
      <c r="J170" s="105"/>
      <c r="K170" s="131"/>
      <c r="L170" s="82" t="s">
        <v>0</v>
      </c>
      <c r="M170" s="83" t="s">
        <v>28</v>
      </c>
      <c r="N170" s="84">
        <v>1.579</v>
      </c>
      <c r="O170" s="84">
        <f t="shared" si="21"/>
        <v>14.14784</v>
      </c>
      <c r="P170" s="84">
        <v>0</v>
      </c>
      <c r="Q170" s="84">
        <f t="shared" si="22"/>
        <v>0</v>
      </c>
      <c r="R170" s="84">
        <v>0</v>
      </c>
      <c r="S170" s="85">
        <f t="shared" si="23"/>
        <v>0</v>
      </c>
      <c r="U170" s="116">
        <v>171.90600000000001</v>
      </c>
      <c r="V170" s="131"/>
      <c r="W170" s="131"/>
      <c r="X170" s="131"/>
      <c r="Y170" s="131">
        <v>143.255</v>
      </c>
      <c r="AQ170" s="86" t="s">
        <v>151</v>
      </c>
      <c r="AS170" s="86" t="s">
        <v>86</v>
      </c>
      <c r="AT170" s="86" t="s">
        <v>91</v>
      </c>
      <c r="AX170" s="7" t="s">
        <v>83</v>
      </c>
      <c r="BD170" s="87">
        <f t="shared" si="24"/>
        <v>0</v>
      </c>
      <c r="BE170" s="87">
        <f t="shared" si="25"/>
        <v>334.262</v>
      </c>
      <c r="BF170" s="87">
        <f t="shared" si="26"/>
        <v>0</v>
      </c>
      <c r="BG170" s="87">
        <f t="shared" si="27"/>
        <v>0</v>
      </c>
      <c r="BH170" s="87">
        <f t="shared" si="28"/>
        <v>0</v>
      </c>
      <c r="BI170" s="7" t="s">
        <v>91</v>
      </c>
      <c r="BJ170" s="88">
        <f t="shared" si="29"/>
        <v>334.262</v>
      </c>
      <c r="BK170" s="7" t="s">
        <v>151</v>
      </c>
      <c r="BL170" s="86" t="s">
        <v>239</v>
      </c>
    </row>
    <row r="171" spans="1:64" s="1" customFormat="1" ht="24.15" customHeight="1" x14ac:dyDescent="0.2">
      <c r="A171" s="80"/>
      <c r="B171" s="106" t="s">
        <v>240</v>
      </c>
      <c r="C171" s="106" t="s">
        <v>86</v>
      </c>
      <c r="D171" s="107" t="s">
        <v>241</v>
      </c>
      <c r="E171" s="108" t="s">
        <v>242</v>
      </c>
      <c r="F171" s="109" t="s">
        <v>191</v>
      </c>
      <c r="G171" s="110">
        <v>8.9600000000000009</v>
      </c>
      <c r="H171" s="110">
        <v>6.5369999999999999</v>
      </c>
      <c r="I171" s="110">
        <f t="shared" si="20"/>
        <v>58.572000000000003</v>
      </c>
      <c r="J171" s="105"/>
      <c r="K171" s="131"/>
      <c r="L171" s="82" t="s">
        <v>0</v>
      </c>
      <c r="M171" s="83" t="s">
        <v>28</v>
      </c>
      <c r="N171" s="84">
        <v>0.13100000000000001</v>
      </c>
      <c r="O171" s="84">
        <f t="shared" si="21"/>
        <v>1.1737600000000001</v>
      </c>
      <c r="P171" s="84">
        <v>0</v>
      </c>
      <c r="Q171" s="84">
        <f t="shared" si="22"/>
        <v>0</v>
      </c>
      <c r="R171" s="84">
        <v>0</v>
      </c>
      <c r="S171" s="85">
        <f t="shared" si="23"/>
        <v>0</v>
      </c>
      <c r="U171" s="116">
        <v>30.122</v>
      </c>
      <c r="V171" s="131"/>
      <c r="W171" s="131"/>
      <c r="X171" s="179">
        <v>25.102</v>
      </c>
      <c r="Y171" s="173"/>
      <c r="AQ171" s="86" t="s">
        <v>151</v>
      </c>
      <c r="AS171" s="86" t="s">
        <v>86</v>
      </c>
      <c r="AT171" s="86" t="s">
        <v>91</v>
      </c>
      <c r="AX171" s="7" t="s">
        <v>83</v>
      </c>
      <c r="BD171" s="87">
        <f t="shared" si="24"/>
        <v>0</v>
      </c>
      <c r="BE171" s="87">
        <f t="shared" si="25"/>
        <v>58.572000000000003</v>
      </c>
      <c r="BF171" s="87">
        <f t="shared" si="26"/>
        <v>0</v>
      </c>
      <c r="BG171" s="87">
        <f t="shared" si="27"/>
        <v>0</v>
      </c>
      <c r="BH171" s="87">
        <f t="shared" si="28"/>
        <v>0</v>
      </c>
      <c r="BI171" s="7" t="s">
        <v>91</v>
      </c>
      <c r="BJ171" s="88">
        <f t="shared" si="29"/>
        <v>58.572000000000003</v>
      </c>
      <c r="BK171" s="7" t="s">
        <v>151</v>
      </c>
      <c r="BL171" s="86" t="s">
        <v>243</v>
      </c>
    </row>
    <row r="172" spans="1:64" s="6" customFormat="1" ht="22.95" customHeight="1" x14ac:dyDescent="0.25">
      <c r="A172" s="69"/>
      <c r="C172" s="70" t="s">
        <v>44</v>
      </c>
      <c r="D172" s="78" t="s">
        <v>244</v>
      </c>
      <c r="E172" s="78" t="s">
        <v>245</v>
      </c>
      <c r="I172" s="79">
        <f>BJ172</f>
        <v>4522.0439999999999</v>
      </c>
      <c r="K172" s="131"/>
      <c r="L172" s="73"/>
      <c r="O172" s="74">
        <f>SUM(O173:O177)</f>
        <v>32.932360000000003</v>
      </c>
      <c r="Q172" s="74">
        <f>SUM(Q173:Q177)</f>
        <v>0.56879679999999999</v>
      </c>
      <c r="S172" s="75">
        <f>SUM(S173:S177)</f>
        <v>0</v>
      </c>
      <c r="W172" s="135"/>
      <c r="Y172" s="135"/>
      <c r="AQ172" s="70" t="s">
        <v>91</v>
      </c>
      <c r="AS172" s="76" t="s">
        <v>44</v>
      </c>
      <c r="AT172" s="76" t="s">
        <v>46</v>
      </c>
      <c r="AX172" s="70" t="s">
        <v>83</v>
      </c>
      <c r="BJ172" s="77">
        <f>SUM(BJ173:BJ177)</f>
        <v>4522.0439999999999</v>
      </c>
    </row>
    <row r="173" spans="1:64" s="1" customFormat="1" ht="24.15" customHeight="1" x14ac:dyDescent="0.2">
      <c r="A173" s="80"/>
      <c r="B173" s="106" t="s">
        <v>246</v>
      </c>
      <c r="C173" s="106" t="s">
        <v>86</v>
      </c>
      <c r="D173" s="107" t="s">
        <v>247</v>
      </c>
      <c r="E173" s="108" t="s">
        <v>248</v>
      </c>
      <c r="F173" s="109" t="s">
        <v>89</v>
      </c>
      <c r="G173" s="110">
        <v>242</v>
      </c>
      <c r="H173" s="110">
        <v>2.4119999999999999</v>
      </c>
      <c r="I173" s="110">
        <f>ROUND(H173*G173,3)</f>
        <v>583.70399999999995</v>
      </c>
      <c r="J173" s="118"/>
      <c r="K173" s="131"/>
      <c r="L173" s="82" t="s">
        <v>0</v>
      </c>
      <c r="M173" s="83" t="s">
        <v>28</v>
      </c>
      <c r="N173" s="84">
        <v>0.131471</v>
      </c>
      <c r="O173" s="84">
        <f>N173*G173</f>
        <v>31.815982000000002</v>
      </c>
      <c r="P173" s="84">
        <v>0</v>
      </c>
      <c r="Q173" s="84">
        <f>P173*G173</f>
        <v>0</v>
      </c>
      <c r="R173" s="84">
        <v>0</v>
      </c>
      <c r="S173" s="85">
        <f>R173*G173</f>
        <v>0</v>
      </c>
      <c r="U173" s="132">
        <v>583.70399999999995</v>
      </c>
      <c r="W173" s="173"/>
      <c r="Y173" s="173"/>
      <c r="AQ173" s="86" t="s">
        <v>151</v>
      </c>
      <c r="AS173" s="86" t="s">
        <v>86</v>
      </c>
      <c r="AT173" s="86" t="s">
        <v>91</v>
      </c>
      <c r="AX173" s="7" t="s">
        <v>83</v>
      </c>
      <c r="BD173" s="87">
        <f>IF(M173="základná",I173,0)</f>
        <v>0</v>
      </c>
      <c r="BE173" s="87">
        <f>IF(M173="znížená",I173,0)</f>
        <v>583.70399999999995</v>
      </c>
      <c r="BF173" s="87">
        <f>IF(M173="zákl. prenesená",I173,0)</f>
        <v>0</v>
      </c>
      <c r="BG173" s="87">
        <f>IF(M173="zníž. prenesená",I173,0)</f>
        <v>0</v>
      </c>
      <c r="BH173" s="87">
        <f>IF(M173="nulová",I173,0)</f>
        <v>0</v>
      </c>
      <c r="BI173" s="7" t="s">
        <v>91</v>
      </c>
      <c r="BJ173" s="88">
        <f>ROUND(H173*G173,3)</f>
        <v>583.70399999999995</v>
      </c>
      <c r="BK173" s="7" t="s">
        <v>151</v>
      </c>
      <c r="BL173" s="86" t="s">
        <v>249</v>
      </c>
    </row>
    <row r="174" spans="1:64" s="1" customFormat="1" ht="24.15" customHeight="1" x14ac:dyDescent="0.2">
      <c r="A174" s="80"/>
      <c r="B174" s="111" t="s">
        <v>250</v>
      </c>
      <c r="C174" s="111" t="s">
        <v>134</v>
      </c>
      <c r="D174" s="112" t="s">
        <v>251</v>
      </c>
      <c r="E174" s="113" t="s">
        <v>252</v>
      </c>
      <c r="F174" s="114" t="s">
        <v>89</v>
      </c>
      <c r="G174" s="115">
        <v>251.68</v>
      </c>
      <c r="H174" s="115">
        <v>3.9790000000000001</v>
      </c>
      <c r="I174" s="115">
        <f>ROUND(H174*G174,3)</f>
        <v>1001.4349999999999</v>
      </c>
      <c r="J174" s="119"/>
      <c r="K174" s="131"/>
      <c r="L174" s="90" t="s">
        <v>0</v>
      </c>
      <c r="M174" s="91" t="s">
        <v>28</v>
      </c>
      <c r="N174" s="84">
        <v>0</v>
      </c>
      <c r="O174" s="84">
        <f>N174*G174</f>
        <v>0</v>
      </c>
      <c r="P174" s="84">
        <v>2.9999999999999997E-4</v>
      </c>
      <c r="Q174" s="84">
        <f>P174*G174</f>
        <v>7.5504000000000002E-2</v>
      </c>
      <c r="R174" s="84">
        <v>0</v>
      </c>
      <c r="S174" s="85">
        <f>R174*G174</f>
        <v>0</v>
      </c>
      <c r="U174" s="132">
        <v>1001.4349999999999</v>
      </c>
      <c r="W174" s="173"/>
      <c r="Y174" s="173"/>
      <c r="AQ174" s="86" t="s">
        <v>201</v>
      </c>
      <c r="AS174" s="86" t="s">
        <v>134</v>
      </c>
      <c r="AT174" s="86" t="s">
        <v>91</v>
      </c>
      <c r="AX174" s="7" t="s">
        <v>83</v>
      </c>
      <c r="BD174" s="87">
        <f>IF(M174="základná",I174,0)</f>
        <v>0</v>
      </c>
      <c r="BE174" s="87">
        <f>IF(M174="znížená",I174,0)</f>
        <v>1001.4349999999999</v>
      </c>
      <c r="BF174" s="87">
        <f>IF(M174="zákl. prenesená",I174,0)</f>
        <v>0</v>
      </c>
      <c r="BG174" s="87">
        <f>IF(M174="zníž. prenesená",I174,0)</f>
        <v>0</v>
      </c>
      <c r="BH174" s="87">
        <f>IF(M174="nulová",I174,0)</f>
        <v>0</v>
      </c>
      <c r="BI174" s="7" t="s">
        <v>91</v>
      </c>
      <c r="BJ174" s="88">
        <f>ROUND(H174*G174,3)</f>
        <v>1001.4349999999999</v>
      </c>
      <c r="BK174" s="7" t="s">
        <v>151</v>
      </c>
      <c r="BL174" s="86" t="s">
        <v>253</v>
      </c>
    </row>
    <row r="175" spans="1:64" s="1" customFormat="1" ht="24.15" customHeight="1" x14ac:dyDescent="0.2">
      <c r="A175" s="80"/>
      <c r="B175" s="111" t="s">
        <v>254</v>
      </c>
      <c r="C175" s="111" t="s">
        <v>134</v>
      </c>
      <c r="D175" s="112" t="s">
        <v>255</v>
      </c>
      <c r="E175" s="113" t="s">
        <v>256</v>
      </c>
      <c r="F175" s="114" t="s">
        <v>89</v>
      </c>
      <c r="G175" s="115">
        <v>251.68</v>
      </c>
      <c r="H175" s="115">
        <v>11.568</v>
      </c>
      <c r="I175" s="115">
        <f>ROUND(H175*G175,3)</f>
        <v>2911.4340000000002</v>
      </c>
      <c r="J175" s="119"/>
      <c r="K175" s="131"/>
      <c r="L175" s="90" t="s">
        <v>0</v>
      </c>
      <c r="M175" s="91" t="s">
        <v>28</v>
      </c>
      <c r="N175" s="84">
        <v>0</v>
      </c>
      <c r="O175" s="84">
        <f>N175*G175</f>
        <v>0</v>
      </c>
      <c r="P175" s="84">
        <v>1.9599999999999999E-3</v>
      </c>
      <c r="Q175" s="84">
        <f>P175*G175</f>
        <v>0.49329279999999998</v>
      </c>
      <c r="R175" s="84">
        <v>0</v>
      </c>
      <c r="S175" s="85">
        <f>R175*G175</f>
        <v>0</v>
      </c>
      <c r="U175" s="132">
        <v>2911.4340000000002</v>
      </c>
      <c r="W175" s="173"/>
      <c r="Y175" s="173"/>
      <c r="AQ175" s="86" t="s">
        <v>201</v>
      </c>
      <c r="AS175" s="86" t="s">
        <v>134</v>
      </c>
      <c r="AT175" s="86" t="s">
        <v>91</v>
      </c>
      <c r="AX175" s="7" t="s">
        <v>83</v>
      </c>
      <c r="BD175" s="87">
        <f>IF(M175="základná",I175,0)</f>
        <v>0</v>
      </c>
      <c r="BE175" s="87">
        <f>IF(M175="znížená",I175,0)</f>
        <v>2911.4340000000002</v>
      </c>
      <c r="BF175" s="87">
        <f>IF(M175="zákl. prenesená",I175,0)</f>
        <v>0</v>
      </c>
      <c r="BG175" s="87">
        <f>IF(M175="zníž. prenesená",I175,0)</f>
        <v>0</v>
      </c>
      <c r="BH175" s="87">
        <f>IF(M175="nulová",I175,0)</f>
        <v>0</v>
      </c>
      <c r="BI175" s="7" t="s">
        <v>91</v>
      </c>
      <c r="BJ175" s="88">
        <f>ROUND(H175*G175,3)</f>
        <v>2911.4340000000002</v>
      </c>
      <c r="BK175" s="7" t="s">
        <v>151</v>
      </c>
      <c r="BL175" s="86" t="s">
        <v>257</v>
      </c>
    </row>
    <row r="176" spans="1:64" s="1" customFormat="1" ht="24.15" customHeight="1" x14ac:dyDescent="0.2">
      <c r="A176" s="80"/>
      <c r="B176" s="180" t="s">
        <v>258</v>
      </c>
      <c r="C176" s="180" t="s">
        <v>86</v>
      </c>
      <c r="D176" s="181" t="s">
        <v>259</v>
      </c>
      <c r="E176" s="182" t="s">
        <v>260</v>
      </c>
      <c r="F176" s="183" t="s">
        <v>191</v>
      </c>
      <c r="G176" s="184">
        <v>0.56899999999999995</v>
      </c>
      <c r="H176" s="184">
        <v>34.857999999999997</v>
      </c>
      <c r="I176" s="184">
        <f>ROUND(H176*G176,3)</f>
        <v>19.834</v>
      </c>
      <c r="J176" s="118"/>
      <c r="K176" s="131"/>
      <c r="L176" s="82" t="s">
        <v>0</v>
      </c>
      <c r="M176" s="83" t="s">
        <v>28</v>
      </c>
      <c r="N176" s="84">
        <v>1.782</v>
      </c>
      <c r="O176" s="84">
        <f>N176*G176</f>
        <v>1.0139579999999999</v>
      </c>
      <c r="P176" s="84">
        <v>0</v>
      </c>
      <c r="Q176" s="84">
        <f>P176*G176</f>
        <v>0</v>
      </c>
      <c r="R176" s="84">
        <v>0</v>
      </c>
      <c r="S176" s="85">
        <f>R176*G176</f>
        <v>0</v>
      </c>
      <c r="U176" s="132"/>
      <c r="V176" s="131"/>
      <c r="W176" s="131"/>
      <c r="X176" s="179">
        <v>19.834</v>
      </c>
      <c r="Y176" s="173"/>
      <c r="AQ176" s="86" t="s">
        <v>151</v>
      </c>
      <c r="AS176" s="86" t="s">
        <v>86</v>
      </c>
      <c r="AT176" s="86" t="s">
        <v>91</v>
      </c>
      <c r="AX176" s="7" t="s">
        <v>83</v>
      </c>
      <c r="BD176" s="87">
        <f>IF(M176="základná",I176,0)</f>
        <v>0</v>
      </c>
      <c r="BE176" s="87">
        <f>IF(M176="znížená",I176,0)</f>
        <v>19.834</v>
      </c>
      <c r="BF176" s="87">
        <f>IF(M176="zákl. prenesená",I176,0)</f>
        <v>0</v>
      </c>
      <c r="BG176" s="87">
        <f>IF(M176="zníž. prenesená",I176,0)</f>
        <v>0</v>
      </c>
      <c r="BH176" s="87">
        <f>IF(M176="nulová",I176,0)</f>
        <v>0</v>
      </c>
      <c r="BI176" s="7" t="s">
        <v>91</v>
      </c>
      <c r="BJ176" s="88">
        <f>ROUND(H176*G176,3)</f>
        <v>19.834</v>
      </c>
      <c r="BK176" s="7" t="s">
        <v>151</v>
      </c>
      <c r="BL176" s="86" t="s">
        <v>261</v>
      </c>
    </row>
    <row r="177" spans="1:64" s="1" customFormat="1" ht="24.15" customHeight="1" x14ac:dyDescent="0.2">
      <c r="A177" s="80"/>
      <c r="B177" s="106" t="s">
        <v>262</v>
      </c>
      <c r="C177" s="106" t="s">
        <v>86</v>
      </c>
      <c r="D177" s="107" t="s">
        <v>263</v>
      </c>
      <c r="E177" s="108" t="s">
        <v>264</v>
      </c>
      <c r="F177" s="109" t="s">
        <v>191</v>
      </c>
      <c r="G177" s="110">
        <v>0.56899999999999995</v>
      </c>
      <c r="H177" s="110">
        <v>9.907</v>
      </c>
      <c r="I177" s="110">
        <f>ROUND(H177*G177,3)</f>
        <v>5.6369999999999996</v>
      </c>
      <c r="J177" s="118"/>
      <c r="K177" s="131"/>
      <c r="L177" s="82" t="s">
        <v>0</v>
      </c>
      <c r="M177" s="83" t="s">
        <v>28</v>
      </c>
      <c r="N177" s="84">
        <v>0.18</v>
      </c>
      <c r="O177" s="84">
        <f>N177*G177</f>
        <v>0.10241999999999998</v>
      </c>
      <c r="P177" s="84">
        <v>0</v>
      </c>
      <c r="Q177" s="84">
        <f>P177*G177</f>
        <v>0</v>
      </c>
      <c r="R177" s="84">
        <v>0</v>
      </c>
      <c r="S177" s="85">
        <f>R177*G177</f>
        <v>0</v>
      </c>
      <c r="U177" s="132">
        <v>5.6369999999999996</v>
      </c>
      <c r="W177" s="173"/>
      <c r="Y177" s="173"/>
      <c r="AQ177" s="86" t="s">
        <v>151</v>
      </c>
      <c r="AS177" s="86" t="s">
        <v>86</v>
      </c>
      <c r="AT177" s="86" t="s">
        <v>91</v>
      </c>
      <c r="AX177" s="7" t="s">
        <v>83</v>
      </c>
      <c r="BD177" s="87">
        <f>IF(M177="základná",I177,0)</f>
        <v>0</v>
      </c>
      <c r="BE177" s="87">
        <f>IF(M177="znížená",I177,0)</f>
        <v>5.6369999999999996</v>
      </c>
      <c r="BF177" s="87">
        <f>IF(M177="zákl. prenesená",I177,0)</f>
        <v>0</v>
      </c>
      <c r="BG177" s="87">
        <f>IF(M177="zníž. prenesená",I177,0)</f>
        <v>0</v>
      </c>
      <c r="BH177" s="87">
        <f>IF(M177="nulová",I177,0)</f>
        <v>0</v>
      </c>
      <c r="BI177" s="7" t="s">
        <v>91</v>
      </c>
      <c r="BJ177" s="88">
        <f>ROUND(H177*G177,3)</f>
        <v>5.6369999999999996</v>
      </c>
      <c r="BK177" s="7" t="s">
        <v>151</v>
      </c>
      <c r="BL177" s="86" t="s">
        <v>265</v>
      </c>
    </row>
    <row r="178" spans="1:64" s="6" customFormat="1" ht="22.95" customHeight="1" x14ac:dyDescent="0.25">
      <c r="A178" s="69"/>
      <c r="C178" s="70" t="s">
        <v>44</v>
      </c>
      <c r="D178" s="78" t="s">
        <v>266</v>
      </c>
      <c r="E178" s="78" t="s">
        <v>267</v>
      </c>
      <c r="I178" s="79">
        <f>BJ178</f>
        <v>4070.7629999999999</v>
      </c>
      <c r="K178" s="131"/>
      <c r="L178" s="73"/>
      <c r="O178" s="74">
        <f>SUM(O179:O181)</f>
        <v>26.808886999999999</v>
      </c>
      <c r="Q178" s="74">
        <f>SUM(Q179:Q181)</f>
        <v>4.2929999999999996E-2</v>
      </c>
      <c r="S178" s="75">
        <f>SUM(S179:S181)</f>
        <v>0</v>
      </c>
      <c r="Y178" s="135"/>
      <c r="AQ178" s="70" t="s">
        <v>91</v>
      </c>
      <c r="AS178" s="76" t="s">
        <v>44</v>
      </c>
      <c r="AT178" s="76" t="s">
        <v>46</v>
      </c>
      <c r="AX178" s="70" t="s">
        <v>83</v>
      </c>
      <c r="BJ178" s="77">
        <f>SUM(BJ179:BJ181)</f>
        <v>4070.7629999999999</v>
      </c>
    </row>
    <row r="179" spans="1:64" s="1" customFormat="1" ht="24.15" customHeight="1" x14ac:dyDescent="0.2">
      <c r="A179" s="80"/>
      <c r="B179" s="167" t="s">
        <v>268</v>
      </c>
      <c r="C179" s="167" t="s">
        <v>86</v>
      </c>
      <c r="D179" s="168" t="s">
        <v>269</v>
      </c>
      <c r="E179" s="169" t="s">
        <v>270</v>
      </c>
      <c r="F179" s="170" t="s">
        <v>89</v>
      </c>
      <c r="G179" s="171">
        <v>40.5</v>
      </c>
      <c r="H179" s="171">
        <v>100.44499999999999</v>
      </c>
      <c r="I179" s="171">
        <f>ROUND(H179*G179,3)</f>
        <v>4068.0230000000001</v>
      </c>
      <c r="J179" s="172"/>
      <c r="K179" s="131"/>
      <c r="L179" s="82" t="s">
        <v>0</v>
      </c>
      <c r="M179" s="83" t="s">
        <v>28</v>
      </c>
      <c r="N179" s="84">
        <v>0.65956000000000004</v>
      </c>
      <c r="O179" s="84">
        <f>N179*G179</f>
        <v>26.71218</v>
      </c>
      <c r="P179" s="84">
        <v>1.06E-3</v>
      </c>
      <c r="Q179" s="84">
        <f>P179*G179</f>
        <v>4.2929999999999996E-2</v>
      </c>
      <c r="R179" s="84">
        <v>0</v>
      </c>
      <c r="S179" s="85">
        <f>R179*G179</f>
        <v>0</v>
      </c>
      <c r="W179" s="162">
        <v>4068.02</v>
      </c>
      <c r="Y179" s="173">
        <v>3.0000000000000001E-3</v>
      </c>
      <c r="AQ179" s="86" t="s">
        <v>151</v>
      </c>
      <c r="AS179" s="86" t="s">
        <v>86</v>
      </c>
      <c r="AT179" s="86" t="s">
        <v>91</v>
      </c>
      <c r="AX179" s="7" t="s">
        <v>83</v>
      </c>
      <c r="BD179" s="87">
        <f>IF(M179="základná",I179,0)</f>
        <v>0</v>
      </c>
      <c r="BE179" s="87">
        <f>IF(M179="znížená",I179,0)</f>
        <v>4068.0230000000001</v>
      </c>
      <c r="BF179" s="87">
        <f>IF(M179="zákl. prenesená",I179,0)</f>
        <v>0</v>
      </c>
      <c r="BG179" s="87">
        <f>IF(M179="zníž. prenesená",I179,0)</f>
        <v>0</v>
      </c>
      <c r="BH179" s="87">
        <f>IF(M179="nulová",I179,0)</f>
        <v>0</v>
      </c>
      <c r="BI179" s="7" t="s">
        <v>91</v>
      </c>
      <c r="BJ179" s="88">
        <f>ROUND(H179*G179,3)</f>
        <v>4068.0230000000001</v>
      </c>
      <c r="BK179" s="7" t="s">
        <v>151</v>
      </c>
      <c r="BL179" s="86" t="s">
        <v>271</v>
      </c>
    </row>
    <row r="180" spans="1:64" s="1" customFormat="1" ht="24.15" customHeight="1" x14ac:dyDescent="0.2">
      <c r="A180" s="80"/>
      <c r="B180" s="106" t="s">
        <v>272</v>
      </c>
      <c r="C180" s="106" t="s">
        <v>86</v>
      </c>
      <c r="D180" s="107" t="s">
        <v>273</v>
      </c>
      <c r="E180" s="108" t="s">
        <v>274</v>
      </c>
      <c r="F180" s="109" t="s">
        <v>191</v>
      </c>
      <c r="G180" s="110">
        <v>4.2999999999999997E-2</v>
      </c>
      <c r="H180" s="110">
        <v>53.052999999999997</v>
      </c>
      <c r="I180" s="110">
        <f>ROUND(H180*G180,3)</f>
        <v>2.2810000000000001</v>
      </c>
      <c r="J180" s="118"/>
      <c r="K180" s="131"/>
      <c r="L180" s="82" t="s">
        <v>0</v>
      </c>
      <c r="M180" s="83" t="s">
        <v>28</v>
      </c>
      <c r="N180" s="84">
        <v>2.0499999999999998</v>
      </c>
      <c r="O180" s="84">
        <f>N180*G180</f>
        <v>8.8149999999999978E-2</v>
      </c>
      <c r="P180" s="84">
        <v>0</v>
      </c>
      <c r="Q180" s="84">
        <f>P180*G180</f>
        <v>0</v>
      </c>
      <c r="R180" s="84">
        <v>0</v>
      </c>
      <c r="S180" s="85">
        <f>R180*G180</f>
        <v>0</v>
      </c>
      <c r="U180" s="132">
        <v>2.2810000000000001</v>
      </c>
      <c r="Y180" s="173"/>
      <c r="AQ180" s="86" t="s">
        <v>151</v>
      </c>
      <c r="AS180" s="86" t="s">
        <v>86</v>
      </c>
      <c r="AT180" s="86" t="s">
        <v>91</v>
      </c>
      <c r="AX180" s="7" t="s">
        <v>83</v>
      </c>
      <c r="BD180" s="87">
        <f>IF(M180="základná",I180,0)</f>
        <v>0</v>
      </c>
      <c r="BE180" s="87">
        <f>IF(M180="znížená",I180,0)</f>
        <v>2.2810000000000001</v>
      </c>
      <c r="BF180" s="87">
        <f>IF(M180="zákl. prenesená",I180,0)</f>
        <v>0</v>
      </c>
      <c r="BG180" s="87">
        <f>IF(M180="zníž. prenesená",I180,0)</f>
        <v>0</v>
      </c>
      <c r="BH180" s="87">
        <f>IF(M180="nulová",I180,0)</f>
        <v>0</v>
      </c>
      <c r="BI180" s="7" t="s">
        <v>91</v>
      </c>
      <c r="BJ180" s="88">
        <f>ROUND(H180*G180,3)</f>
        <v>2.2810000000000001</v>
      </c>
      <c r="BK180" s="7" t="s">
        <v>151</v>
      </c>
      <c r="BL180" s="86" t="s">
        <v>275</v>
      </c>
    </row>
    <row r="181" spans="1:64" s="1" customFormat="1" ht="24.15" customHeight="1" x14ac:dyDescent="0.2">
      <c r="A181" s="80"/>
      <c r="B181" s="106" t="s">
        <v>276</v>
      </c>
      <c r="C181" s="106" t="s">
        <v>86</v>
      </c>
      <c r="D181" s="107" t="s">
        <v>277</v>
      </c>
      <c r="E181" s="108" t="s">
        <v>278</v>
      </c>
      <c r="F181" s="109" t="s">
        <v>191</v>
      </c>
      <c r="G181" s="110">
        <v>4.2999999999999997E-2</v>
      </c>
      <c r="H181" s="110">
        <v>10.676</v>
      </c>
      <c r="I181" s="110">
        <f>ROUND(H181*G181,3)</f>
        <v>0.45900000000000002</v>
      </c>
      <c r="J181" s="118"/>
      <c r="K181" s="131"/>
      <c r="L181" s="82" t="s">
        <v>0</v>
      </c>
      <c r="M181" s="83" t="s">
        <v>28</v>
      </c>
      <c r="N181" s="84">
        <v>0.19900000000000001</v>
      </c>
      <c r="O181" s="84">
        <f>N181*G181</f>
        <v>8.5570000000000004E-3</v>
      </c>
      <c r="P181" s="84">
        <v>0</v>
      </c>
      <c r="Q181" s="84">
        <f>P181*G181</f>
        <v>0</v>
      </c>
      <c r="R181" s="84">
        <v>0</v>
      </c>
      <c r="S181" s="85">
        <f>R181*G181</f>
        <v>0</v>
      </c>
      <c r="U181" s="132">
        <v>0.45900000000000002</v>
      </c>
      <c r="Y181" s="173"/>
      <c r="AQ181" s="86" t="s">
        <v>151</v>
      </c>
      <c r="AS181" s="86" t="s">
        <v>86</v>
      </c>
      <c r="AT181" s="86" t="s">
        <v>91</v>
      </c>
      <c r="AX181" s="7" t="s">
        <v>83</v>
      </c>
      <c r="BD181" s="87">
        <f>IF(M181="základná",I181,0)</f>
        <v>0</v>
      </c>
      <c r="BE181" s="87">
        <f>IF(M181="znížená",I181,0)</f>
        <v>0.45900000000000002</v>
      </c>
      <c r="BF181" s="87">
        <f>IF(M181="zákl. prenesená",I181,0)</f>
        <v>0</v>
      </c>
      <c r="BG181" s="87">
        <f>IF(M181="zníž. prenesená",I181,0)</f>
        <v>0</v>
      </c>
      <c r="BH181" s="87">
        <f>IF(M181="nulová",I181,0)</f>
        <v>0</v>
      </c>
      <c r="BI181" s="7" t="s">
        <v>91</v>
      </c>
      <c r="BJ181" s="88">
        <f>ROUND(H181*G181,3)</f>
        <v>0.45900000000000002</v>
      </c>
      <c r="BK181" s="7" t="s">
        <v>151</v>
      </c>
      <c r="BL181" s="86" t="s">
        <v>279</v>
      </c>
    </row>
    <row r="182" spans="1:64" s="6" customFormat="1" ht="22.95" customHeight="1" x14ac:dyDescent="0.25">
      <c r="A182" s="69"/>
      <c r="C182" s="70" t="s">
        <v>44</v>
      </c>
      <c r="D182" s="78" t="s">
        <v>280</v>
      </c>
      <c r="E182" s="78" t="s">
        <v>281</v>
      </c>
      <c r="I182" s="79">
        <f>BJ182</f>
        <v>846.62099999999998</v>
      </c>
      <c r="K182" s="131"/>
      <c r="L182" s="73"/>
      <c r="O182" s="74">
        <f>SUM(O183:O185)</f>
        <v>6.8094000000000001</v>
      </c>
      <c r="Q182" s="74">
        <f>SUM(Q183:Q185)</f>
        <v>0.29858368000000002</v>
      </c>
      <c r="S182" s="75">
        <f>SUM(S183:S185)</f>
        <v>0</v>
      </c>
      <c r="Y182" s="135"/>
      <c r="AQ182" s="70" t="s">
        <v>91</v>
      </c>
      <c r="AS182" s="76" t="s">
        <v>44</v>
      </c>
      <c r="AT182" s="76" t="s">
        <v>46</v>
      </c>
      <c r="AX182" s="70" t="s">
        <v>83</v>
      </c>
      <c r="BJ182" s="77">
        <f>SUM(BJ183:BJ185)</f>
        <v>846.62099999999998</v>
      </c>
    </row>
    <row r="183" spans="1:64" s="1" customFormat="1" ht="44.25" customHeight="1" x14ac:dyDescent="0.2">
      <c r="A183" s="80"/>
      <c r="B183" s="106" t="s">
        <v>282</v>
      </c>
      <c r="C183" s="106" t="s">
        <v>86</v>
      </c>
      <c r="D183" s="107" t="s">
        <v>283</v>
      </c>
      <c r="E183" s="108" t="s">
        <v>284</v>
      </c>
      <c r="F183" s="109" t="s">
        <v>95</v>
      </c>
      <c r="G183" s="110">
        <v>13</v>
      </c>
      <c r="H183" s="110">
        <v>50.100999999999999</v>
      </c>
      <c r="I183" s="110">
        <f>ROUND(H183*G183,3)</f>
        <v>651.31299999999999</v>
      </c>
      <c r="J183" s="81"/>
      <c r="K183" s="131"/>
      <c r="L183" s="82" t="s">
        <v>0</v>
      </c>
      <c r="M183" s="83" t="s">
        <v>28</v>
      </c>
      <c r="N183" s="84">
        <v>0.52380000000000004</v>
      </c>
      <c r="O183" s="84">
        <f>N183*G183</f>
        <v>6.8094000000000001</v>
      </c>
      <c r="P183" s="84">
        <v>2.5300000000000001E-3</v>
      </c>
      <c r="Q183" s="84">
        <f>P183*G183</f>
        <v>3.2890000000000003E-2</v>
      </c>
      <c r="R183" s="84">
        <v>0</v>
      </c>
      <c r="S183" s="85">
        <f>R183*G183</f>
        <v>0</v>
      </c>
      <c r="U183" s="116">
        <v>651.31299999999999</v>
      </c>
      <c r="Y183" s="173"/>
      <c r="AQ183" s="86" t="s">
        <v>151</v>
      </c>
      <c r="AS183" s="86" t="s">
        <v>86</v>
      </c>
      <c r="AT183" s="86" t="s">
        <v>91</v>
      </c>
      <c r="AX183" s="7" t="s">
        <v>83</v>
      </c>
      <c r="BD183" s="87">
        <f>IF(M183="základná",I183,0)</f>
        <v>0</v>
      </c>
      <c r="BE183" s="87">
        <f>IF(M183="znížená",I183,0)</f>
        <v>651.31299999999999</v>
      </c>
      <c r="BF183" s="87">
        <f>IF(M183="zákl. prenesená",I183,0)</f>
        <v>0</v>
      </c>
      <c r="BG183" s="87">
        <f>IF(M183="zníž. prenesená",I183,0)</f>
        <v>0</v>
      </c>
      <c r="BH183" s="87">
        <f>IF(M183="nulová",I183,0)</f>
        <v>0</v>
      </c>
      <c r="BI183" s="7" t="s">
        <v>91</v>
      </c>
      <c r="BJ183" s="88">
        <f>ROUND(H183*G183,3)</f>
        <v>651.31299999999999</v>
      </c>
      <c r="BK183" s="7" t="s">
        <v>151</v>
      </c>
      <c r="BL183" s="86" t="s">
        <v>285</v>
      </c>
    </row>
    <row r="184" spans="1:64" s="1" customFormat="1" ht="24.15" customHeight="1" x14ac:dyDescent="0.2">
      <c r="A184" s="80"/>
      <c r="B184" s="111" t="s">
        <v>286</v>
      </c>
      <c r="C184" s="111" t="s">
        <v>134</v>
      </c>
      <c r="D184" s="112" t="s">
        <v>287</v>
      </c>
      <c r="E184" s="113" t="s">
        <v>288</v>
      </c>
      <c r="F184" s="114" t="s">
        <v>89</v>
      </c>
      <c r="G184" s="115">
        <v>22.44</v>
      </c>
      <c r="H184" s="115">
        <v>4.2110000000000003</v>
      </c>
      <c r="I184" s="115">
        <f>ROUND(H184*G184,3)</f>
        <v>94.495000000000005</v>
      </c>
      <c r="J184" s="89"/>
      <c r="K184" s="131"/>
      <c r="L184" s="90" t="s">
        <v>0</v>
      </c>
      <c r="M184" s="91" t="s">
        <v>28</v>
      </c>
      <c r="N184" s="84">
        <v>0</v>
      </c>
      <c r="O184" s="84">
        <f>N184*G184</f>
        <v>0</v>
      </c>
      <c r="P184" s="84">
        <v>1.0500000000000001E-2</v>
      </c>
      <c r="Q184" s="84">
        <f>P184*G184</f>
        <v>0.23562000000000002</v>
      </c>
      <c r="R184" s="84">
        <v>0</v>
      </c>
      <c r="S184" s="85">
        <f>R184*G184</f>
        <v>0</v>
      </c>
      <c r="U184" s="116">
        <v>94.495000000000005</v>
      </c>
      <c r="Y184" s="173"/>
      <c r="AQ184" s="86" t="s">
        <v>201</v>
      </c>
      <c r="AS184" s="86" t="s">
        <v>134</v>
      </c>
      <c r="AT184" s="86" t="s">
        <v>91</v>
      </c>
      <c r="AX184" s="7" t="s">
        <v>83</v>
      </c>
      <c r="BD184" s="87">
        <f>IF(M184="základná",I184,0)</f>
        <v>0</v>
      </c>
      <c r="BE184" s="87">
        <f>IF(M184="znížená",I184,0)</f>
        <v>94.495000000000005</v>
      </c>
      <c r="BF184" s="87">
        <f>IF(M184="zákl. prenesená",I184,0)</f>
        <v>0</v>
      </c>
      <c r="BG184" s="87">
        <f>IF(M184="zníž. prenesená",I184,0)</f>
        <v>0</v>
      </c>
      <c r="BH184" s="87">
        <f>IF(M184="nulová",I184,0)</f>
        <v>0</v>
      </c>
      <c r="BI184" s="7" t="s">
        <v>91</v>
      </c>
      <c r="BJ184" s="88">
        <f>ROUND(H184*G184,3)</f>
        <v>94.495000000000005</v>
      </c>
      <c r="BK184" s="7" t="s">
        <v>151</v>
      </c>
      <c r="BL184" s="86" t="s">
        <v>289</v>
      </c>
    </row>
    <row r="185" spans="1:64" s="1" customFormat="1" ht="44.25" customHeight="1" x14ac:dyDescent="0.2">
      <c r="A185" s="80"/>
      <c r="B185" s="111" t="s">
        <v>290</v>
      </c>
      <c r="C185" s="111" t="s">
        <v>134</v>
      </c>
      <c r="D185" s="112" t="s">
        <v>291</v>
      </c>
      <c r="E185" s="113" t="s">
        <v>292</v>
      </c>
      <c r="F185" s="114" t="s">
        <v>95</v>
      </c>
      <c r="G185" s="115">
        <v>16.524000000000001</v>
      </c>
      <c r="H185" s="115">
        <v>6.101</v>
      </c>
      <c r="I185" s="115">
        <f>ROUND(H185*G185,3)</f>
        <v>100.813</v>
      </c>
      <c r="J185" s="89"/>
      <c r="K185" s="131"/>
      <c r="L185" s="90" t="s">
        <v>0</v>
      </c>
      <c r="M185" s="91" t="s">
        <v>28</v>
      </c>
      <c r="N185" s="84">
        <v>0</v>
      </c>
      <c r="O185" s="84">
        <f>N185*G185</f>
        <v>0</v>
      </c>
      <c r="P185" s="84">
        <v>1.82E-3</v>
      </c>
      <c r="Q185" s="84">
        <f>P185*G185</f>
        <v>3.0073680000000002E-2</v>
      </c>
      <c r="R185" s="84">
        <v>0</v>
      </c>
      <c r="S185" s="85">
        <f>R185*G185</f>
        <v>0</v>
      </c>
      <c r="U185" s="116">
        <v>100.813</v>
      </c>
      <c r="Y185" s="173"/>
      <c r="AQ185" s="86" t="s">
        <v>201</v>
      </c>
      <c r="AS185" s="86" t="s">
        <v>134</v>
      </c>
      <c r="AT185" s="86" t="s">
        <v>91</v>
      </c>
      <c r="AX185" s="7" t="s">
        <v>83</v>
      </c>
      <c r="BD185" s="87">
        <f>IF(M185="základná",I185,0)</f>
        <v>0</v>
      </c>
      <c r="BE185" s="87">
        <f>IF(M185="znížená",I185,0)</f>
        <v>100.813</v>
      </c>
      <c r="BF185" s="87">
        <f>IF(M185="zákl. prenesená",I185,0)</f>
        <v>0</v>
      </c>
      <c r="BG185" s="87">
        <f>IF(M185="zníž. prenesená",I185,0)</f>
        <v>0</v>
      </c>
      <c r="BH185" s="87">
        <f>IF(M185="nulová",I185,0)</f>
        <v>0</v>
      </c>
      <c r="BI185" s="7" t="s">
        <v>91</v>
      </c>
      <c r="BJ185" s="88">
        <f>ROUND(H185*G185,3)</f>
        <v>100.813</v>
      </c>
      <c r="BK185" s="7" t="s">
        <v>151</v>
      </c>
      <c r="BL185" s="86" t="s">
        <v>293</v>
      </c>
    </row>
    <row r="186" spans="1:64" s="6" customFormat="1" ht="22.95" customHeight="1" x14ac:dyDescent="0.25">
      <c r="A186" s="69"/>
      <c r="C186" s="70" t="s">
        <v>44</v>
      </c>
      <c r="D186" s="78" t="s">
        <v>294</v>
      </c>
      <c r="E186" s="78" t="s">
        <v>295</v>
      </c>
      <c r="I186" s="79">
        <f>BJ186</f>
        <v>21239.097999999998</v>
      </c>
      <c r="K186" s="131"/>
      <c r="L186" s="73"/>
      <c r="O186" s="74">
        <f>SUM(O187:O208)</f>
        <v>71.676640899999995</v>
      </c>
      <c r="Q186" s="74">
        <f>SUM(Q187:Q208)</f>
        <v>2.5280039000000003</v>
      </c>
      <c r="S186" s="75">
        <f>SUM(S187:S208)</f>
        <v>0</v>
      </c>
      <c r="Y186" s="135"/>
      <c r="AQ186" s="70" t="s">
        <v>91</v>
      </c>
      <c r="AS186" s="76" t="s">
        <v>44</v>
      </c>
      <c r="AT186" s="76" t="s">
        <v>46</v>
      </c>
      <c r="AX186" s="70" t="s">
        <v>83</v>
      </c>
      <c r="BJ186" s="77">
        <f>SUM(BJ187:BJ208)</f>
        <v>21239.097999999998</v>
      </c>
    </row>
    <row r="187" spans="1:64" s="1" customFormat="1" ht="16.5" customHeight="1" x14ac:dyDescent="0.2">
      <c r="A187" s="80"/>
      <c r="B187" s="106" t="s">
        <v>296</v>
      </c>
      <c r="C187" s="106" t="s">
        <v>86</v>
      </c>
      <c r="D187" s="107" t="s">
        <v>297</v>
      </c>
      <c r="E187" s="108" t="s">
        <v>298</v>
      </c>
      <c r="F187" s="109" t="s">
        <v>95</v>
      </c>
      <c r="G187" s="110">
        <v>39.92</v>
      </c>
      <c r="H187" s="110">
        <v>9.4710000000000001</v>
      </c>
      <c r="I187" s="110">
        <f t="shared" ref="I187:I208" si="30">ROUND(H187*G187,3)</f>
        <v>378.08199999999999</v>
      </c>
      <c r="J187" s="81"/>
      <c r="K187" s="131"/>
      <c r="L187" s="82" t="s">
        <v>0</v>
      </c>
      <c r="M187" s="83" t="s">
        <v>28</v>
      </c>
      <c r="N187" s="84">
        <v>0.36459000000000003</v>
      </c>
      <c r="O187" s="84">
        <f t="shared" ref="O187:O208" si="31">N187*G187</f>
        <v>14.554432800000003</v>
      </c>
      <c r="P187" s="84">
        <v>1.8000000000000001E-4</v>
      </c>
      <c r="Q187" s="84">
        <f t="shared" ref="Q187:Q208" si="32">P187*G187</f>
        <v>7.1856000000000012E-3</v>
      </c>
      <c r="R187" s="84">
        <v>0</v>
      </c>
      <c r="S187" s="85">
        <f t="shared" ref="S187:S208" si="33">R187*G187</f>
        <v>0</v>
      </c>
      <c r="U187" s="116">
        <v>342.09300000000002</v>
      </c>
      <c r="Y187" s="173"/>
      <c r="AQ187" s="86" t="s">
        <v>151</v>
      </c>
      <c r="AS187" s="86" t="s">
        <v>86</v>
      </c>
      <c r="AT187" s="86" t="s">
        <v>91</v>
      </c>
      <c r="AX187" s="7" t="s">
        <v>83</v>
      </c>
      <c r="BD187" s="87">
        <f t="shared" ref="BD187:BD208" si="34">IF(M187="základná",I187,0)</f>
        <v>0</v>
      </c>
      <c r="BE187" s="87">
        <f t="shared" ref="BE187:BE208" si="35">IF(M187="znížená",I187,0)</f>
        <v>378.08199999999999</v>
      </c>
      <c r="BF187" s="87">
        <f t="shared" ref="BF187:BF208" si="36">IF(M187="zákl. prenesená",I187,0)</f>
        <v>0</v>
      </c>
      <c r="BG187" s="87">
        <f t="shared" ref="BG187:BG208" si="37">IF(M187="zníž. prenesená",I187,0)</f>
        <v>0</v>
      </c>
      <c r="BH187" s="87">
        <f t="shared" ref="BH187:BH208" si="38">IF(M187="nulová",I187,0)</f>
        <v>0</v>
      </c>
      <c r="BI187" s="7" t="s">
        <v>91</v>
      </c>
      <c r="BJ187" s="88">
        <f t="shared" ref="BJ187:BJ208" si="39">ROUND(H187*G187,3)</f>
        <v>378.08199999999999</v>
      </c>
      <c r="BK187" s="7" t="s">
        <v>151</v>
      </c>
      <c r="BL187" s="86" t="s">
        <v>299</v>
      </c>
    </row>
    <row r="188" spans="1:64" s="1" customFormat="1" ht="24.15" customHeight="1" x14ac:dyDescent="0.2">
      <c r="A188" s="80"/>
      <c r="B188" s="186" t="s">
        <v>300</v>
      </c>
      <c r="C188" s="186" t="s">
        <v>134</v>
      </c>
      <c r="D188" s="187" t="s">
        <v>301</v>
      </c>
      <c r="E188" s="188" t="s">
        <v>302</v>
      </c>
      <c r="F188" s="189" t="s">
        <v>141</v>
      </c>
      <c r="G188" s="190">
        <v>2</v>
      </c>
      <c r="H188" s="190">
        <v>138.13499999999999</v>
      </c>
      <c r="I188" s="190">
        <f t="shared" si="30"/>
        <v>276.27</v>
      </c>
      <c r="J188" s="89"/>
      <c r="K188" s="131"/>
      <c r="L188" s="90" t="s">
        <v>0</v>
      </c>
      <c r="M188" s="91" t="s">
        <v>28</v>
      </c>
      <c r="N188" s="84">
        <v>0</v>
      </c>
      <c r="O188" s="84">
        <f t="shared" si="31"/>
        <v>0</v>
      </c>
      <c r="P188" s="84">
        <v>2.1999999999999999E-2</v>
      </c>
      <c r="Q188" s="84">
        <f t="shared" si="32"/>
        <v>4.3999999999999997E-2</v>
      </c>
      <c r="R188" s="84">
        <v>0</v>
      </c>
      <c r="S188" s="85">
        <f t="shared" si="33"/>
        <v>0</v>
      </c>
      <c r="X188" s="185">
        <v>276.27</v>
      </c>
      <c r="Y188" s="173"/>
      <c r="AQ188" s="86" t="s">
        <v>201</v>
      </c>
      <c r="AS188" s="86" t="s">
        <v>134</v>
      </c>
      <c r="AT188" s="86" t="s">
        <v>91</v>
      </c>
      <c r="AX188" s="7" t="s">
        <v>83</v>
      </c>
      <c r="BD188" s="87">
        <f t="shared" si="34"/>
        <v>0</v>
      </c>
      <c r="BE188" s="87">
        <f t="shared" si="35"/>
        <v>276.27</v>
      </c>
      <c r="BF188" s="87">
        <f t="shared" si="36"/>
        <v>0</v>
      </c>
      <c r="BG188" s="87">
        <f t="shared" si="37"/>
        <v>0</v>
      </c>
      <c r="BH188" s="87">
        <f t="shared" si="38"/>
        <v>0</v>
      </c>
      <c r="BI188" s="7" t="s">
        <v>91</v>
      </c>
      <c r="BJ188" s="88">
        <f t="shared" si="39"/>
        <v>276.27</v>
      </c>
      <c r="BK188" s="7" t="s">
        <v>151</v>
      </c>
      <c r="BL188" s="86" t="s">
        <v>303</v>
      </c>
    </row>
    <row r="189" spans="1:64" s="1" customFormat="1" ht="24.15" customHeight="1" x14ac:dyDescent="0.2">
      <c r="A189" s="80"/>
      <c r="B189" s="111" t="s">
        <v>304</v>
      </c>
      <c r="C189" s="111" t="s">
        <v>134</v>
      </c>
      <c r="D189" s="112" t="s">
        <v>305</v>
      </c>
      <c r="E189" s="113" t="s">
        <v>306</v>
      </c>
      <c r="F189" s="114" t="s">
        <v>141</v>
      </c>
      <c r="G189" s="115">
        <v>1</v>
      </c>
      <c r="H189" s="115">
        <v>2627.19</v>
      </c>
      <c r="I189" s="115">
        <f t="shared" si="30"/>
        <v>2627.19</v>
      </c>
      <c r="J189" s="89"/>
      <c r="K189" s="131"/>
      <c r="L189" s="90" t="s">
        <v>0</v>
      </c>
      <c r="M189" s="91" t="s">
        <v>28</v>
      </c>
      <c r="N189" s="84">
        <v>0</v>
      </c>
      <c r="O189" s="84">
        <f t="shared" si="31"/>
        <v>0</v>
      </c>
      <c r="P189" s="84">
        <v>2.1999999999999999E-2</v>
      </c>
      <c r="Q189" s="84">
        <f t="shared" si="32"/>
        <v>2.1999999999999999E-2</v>
      </c>
      <c r="R189" s="84">
        <v>0</v>
      </c>
      <c r="S189" s="85">
        <f t="shared" si="33"/>
        <v>0</v>
      </c>
      <c r="U189" s="116">
        <v>2627.19</v>
      </c>
      <c r="Y189" s="173"/>
      <c r="AQ189" s="86" t="s">
        <v>201</v>
      </c>
      <c r="AS189" s="86" t="s">
        <v>134</v>
      </c>
      <c r="AT189" s="86" t="s">
        <v>91</v>
      </c>
      <c r="AX189" s="7" t="s">
        <v>83</v>
      </c>
      <c r="BD189" s="87">
        <f t="shared" si="34"/>
        <v>0</v>
      </c>
      <c r="BE189" s="87">
        <f t="shared" si="35"/>
        <v>2627.19</v>
      </c>
      <c r="BF189" s="87">
        <f t="shared" si="36"/>
        <v>0</v>
      </c>
      <c r="BG189" s="87">
        <f t="shared" si="37"/>
        <v>0</v>
      </c>
      <c r="BH189" s="87">
        <f t="shared" si="38"/>
        <v>0</v>
      </c>
      <c r="BI189" s="7" t="s">
        <v>91</v>
      </c>
      <c r="BJ189" s="88">
        <f t="shared" si="39"/>
        <v>2627.19</v>
      </c>
      <c r="BK189" s="7" t="s">
        <v>151</v>
      </c>
      <c r="BL189" s="86" t="s">
        <v>307</v>
      </c>
    </row>
    <row r="190" spans="1:64" s="1" customFormat="1" ht="24.15" customHeight="1" x14ac:dyDescent="0.2">
      <c r="A190" s="80"/>
      <c r="B190" s="111" t="s">
        <v>308</v>
      </c>
      <c r="C190" s="111" t="s">
        <v>134</v>
      </c>
      <c r="D190" s="112" t="s">
        <v>309</v>
      </c>
      <c r="E190" s="113" t="s">
        <v>310</v>
      </c>
      <c r="F190" s="114" t="s">
        <v>141</v>
      </c>
      <c r="G190" s="115">
        <v>1</v>
      </c>
      <c r="H190" s="115">
        <v>572.86400000000003</v>
      </c>
      <c r="I190" s="115">
        <f t="shared" si="30"/>
        <v>572.86400000000003</v>
      </c>
      <c r="J190" s="89"/>
      <c r="K190" s="131"/>
      <c r="L190" s="90" t="s">
        <v>0</v>
      </c>
      <c r="M190" s="91" t="s">
        <v>28</v>
      </c>
      <c r="N190" s="84">
        <v>0</v>
      </c>
      <c r="O190" s="84">
        <f t="shared" si="31"/>
        <v>0</v>
      </c>
      <c r="P190" s="84">
        <v>2.1999999999999999E-2</v>
      </c>
      <c r="Q190" s="84">
        <f t="shared" si="32"/>
        <v>2.1999999999999999E-2</v>
      </c>
      <c r="R190" s="84">
        <v>0</v>
      </c>
      <c r="S190" s="85">
        <f t="shared" si="33"/>
        <v>0</v>
      </c>
      <c r="U190" s="116">
        <v>572.86400000000003</v>
      </c>
      <c r="Y190" s="173"/>
      <c r="AQ190" s="86" t="s">
        <v>201</v>
      </c>
      <c r="AS190" s="86" t="s">
        <v>134</v>
      </c>
      <c r="AT190" s="86" t="s">
        <v>91</v>
      </c>
      <c r="AX190" s="7" t="s">
        <v>83</v>
      </c>
      <c r="BD190" s="87">
        <f t="shared" si="34"/>
        <v>0</v>
      </c>
      <c r="BE190" s="87">
        <f t="shared" si="35"/>
        <v>572.86400000000003</v>
      </c>
      <c r="BF190" s="87">
        <f t="shared" si="36"/>
        <v>0</v>
      </c>
      <c r="BG190" s="87">
        <f t="shared" si="37"/>
        <v>0</v>
      </c>
      <c r="BH190" s="87">
        <f t="shared" si="38"/>
        <v>0</v>
      </c>
      <c r="BI190" s="7" t="s">
        <v>91</v>
      </c>
      <c r="BJ190" s="88">
        <f t="shared" si="39"/>
        <v>572.86400000000003</v>
      </c>
      <c r="BK190" s="7" t="s">
        <v>151</v>
      </c>
      <c r="BL190" s="86" t="s">
        <v>311</v>
      </c>
    </row>
    <row r="191" spans="1:64" s="1" customFormat="1" ht="24.15" customHeight="1" x14ac:dyDescent="0.2">
      <c r="A191" s="80"/>
      <c r="B191" s="111" t="s">
        <v>312</v>
      </c>
      <c r="C191" s="111" t="s">
        <v>134</v>
      </c>
      <c r="D191" s="112" t="s">
        <v>313</v>
      </c>
      <c r="E191" s="113" t="s">
        <v>314</v>
      </c>
      <c r="F191" s="114" t="s">
        <v>141</v>
      </c>
      <c r="G191" s="115">
        <v>1</v>
      </c>
      <c r="H191" s="115">
        <v>515.38900000000001</v>
      </c>
      <c r="I191" s="115">
        <f t="shared" si="30"/>
        <v>515.38900000000001</v>
      </c>
      <c r="J191" s="89"/>
      <c r="K191" s="131"/>
      <c r="L191" s="90" t="s">
        <v>0</v>
      </c>
      <c r="M191" s="91" t="s">
        <v>28</v>
      </c>
      <c r="N191" s="84">
        <v>0</v>
      </c>
      <c r="O191" s="84">
        <f t="shared" si="31"/>
        <v>0</v>
      </c>
      <c r="P191" s="84">
        <v>2.1999999999999999E-2</v>
      </c>
      <c r="Q191" s="84">
        <f t="shared" si="32"/>
        <v>2.1999999999999999E-2</v>
      </c>
      <c r="R191" s="84">
        <v>0</v>
      </c>
      <c r="S191" s="85">
        <f t="shared" si="33"/>
        <v>0</v>
      </c>
      <c r="U191" s="116">
        <v>515.38900000000001</v>
      </c>
      <c r="Y191" s="173"/>
      <c r="AQ191" s="86" t="s">
        <v>201</v>
      </c>
      <c r="AS191" s="86" t="s">
        <v>134</v>
      </c>
      <c r="AT191" s="86" t="s">
        <v>91</v>
      </c>
      <c r="AX191" s="7" t="s">
        <v>83</v>
      </c>
      <c r="BD191" s="87">
        <f t="shared" si="34"/>
        <v>0</v>
      </c>
      <c r="BE191" s="87">
        <f t="shared" si="35"/>
        <v>515.38900000000001</v>
      </c>
      <c r="BF191" s="87">
        <f t="shared" si="36"/>
        <v>0</v>
      </c>
      <c r="BG191" s="87">
        <f t="shared" si="37"/>
        <v>0</v>
      </c>
      <c r="BH191" s="87">
        <f t="shared" si="38"/>
        <v>0</v>
      </c>
      <c r="BI191" s="7" t="s">
        <v>91</v>
      </c>
      <c r="BJ191" s="88">
        <f t="shared" si="39"/>
        <v>515.38900000000001</v>
      </c>
      <c r="BK191" s="7" t="s">
        <v>151</v>
      </c>
      <c r="BL191" s="86" t="s">
        <v>315</v>
      </c>
    </row>
    <row r="192" spans="1:64" s="1" customFormat="1" ht="24.15" customHeight="1" x14ac:dyDescent="0.2">
      <c r="A192" s="153"/>
      <c r="B192" s="180" t="s">
        <v>316</v>
      </c>
      <c r="C192" s="180" t="s">
        <v>86</v>
      </c>
      <c r="D192" s="181" t="s">
        <v>317</v>
      </c>
      <c r="E192" s="182" t="s">
        <v>318</v>
      </c>
      <c r="F192" s="183" t="s">
        <v>95</v>
      </c>
      <c r="G192" s="184">
        <v>49.05</v>
      </c>
      <c r="H192" s="184">
        <v>14.513</v>
      </c>
      <c r="I192" s="184">
        <f t="shared" si="30"/>
        <v>711.86300000000006</v>
      </c>
      <c r="J192" s="172"/>
      <c r="K192" s="131"/>
      <c r="L192" s="82" t="s">
        <v>0</v>
      </c>
      <c r="M192" s="83" t="s">
        <v>28</v>
      </c>
      <c r="N192" s="84">
        <v>0.60467000000000004</v>
      </c>
      <c r="O192" s="84">
        <f t="shared" si="31"/>
        <v>29.659063500000002</v>
      </c>
      <c r="P192" s="84">
        <v>2.1000000000000001E-4</v>
      </c>
      <c r="Q192" s="84">
        <f t="shared" si="32"/>
        <v>1.0300500000000001E-2</v>
      </c>
      <c r="R192" s="84">
        <v>0</v>
      </c>
      <c r="S192" s="85">
        <f t="shared" si="33"/>
        <v>0</v>
      </c>
      <c r="W192" s="131"/>
      <c r="X192" s="179">
        <v>650.90800000000002</v>
      </c>
      <c r="Y192" s="173"/>
      <c r="AQ192" s="86" t="s">
        <v>151</v>
      </c>
      <c r="AS192" s="86" t="s">
        <v>86</v>
      </c>
      <c r="AT192" s="86" t="s">
        <v>91</v>
      </c>
      <c r="AX192" s="7" t="s">
        <v>83</v>
      </c>
      <c r="BD192" s="87">
        <f t="shared" si="34"/>
        <v>0</v>
      </c>
      <c r="BE192" s="87">
        <f t="shared" si="35"/>
        <v>711.86300000000006</v>
      </c>
      <c r="BF192" s="87">
        <f t="shared" si="36"/>
        <v>0</v>
      </c>
      <c r="BG192" s="87">
        <f t="shared" si="37"/>
        <v>0</v>
      </c>
      <c r="BH192" s="87">
        <f t="shared" si="38"/>
        <v>0</v>
      </c>
      <c r="BI192" s="7" t="s">
        <v>91</v>
      </c>
      <c r="BJ192" s="88">
        <f t="shared" si="39"/>
        <v>711.86300000000006</v>
      </c>
      <c r="BK192" s="7" t="s">
        <v>151</v>
      </c>
      <c r="BL192" s="86" t="s">
        <v>319</v>
      </c>
    </row>
    <row r="193" spans="1:64" s="1" customFormat="1" ht="37.950000000000003" customHeight="1" x14ac:dyDescent="0.2">
      <c r="A193" s="152"/>
      <c r="B193" s="111" t="s">
        <v>320</v>
      </c>
      <c r="C193" s="111" t="s">
        <v>134</v>
      </c>
      <c r="D193" s="112" t="s">
        <v>321</v>
      </c>
      <c r="E193" s="113" t="s">
        <v>322</v>
      </c>
      <c r="F193" s="114" t="s">
        <v>95</v>
      </c>
      <c r="G193" s="115">
        <v>51.503</v>
      </c>
      <c r="H193" s="115">
        <v>0.79800000000000004</v>
      </c>
      <c r="I193" s="115">
        <f t="shared" si="30"/>
        <v>41.098999999999997</v>
      </c>
      <c r="J193" s="119"/>
      <c r="K193" s="131"/>
      <c r="L193" s="90" t="s">
        <v>0</v>
      </c>
      <c r="M193" s="91" t="s">
        <v>28</v>
      </c>
      <c r="N193" s="84">
        <v>0</v>
      </c>
      <c r="O193" s="84">
        <f t="shared" si="31"/>
        <v>0</v>
      </c>
      <c r="P193" s="84">
        <v>1E-4</v>
      </c>
      <c r="Q193" s="84">
        <f t="shared" si="32"/>
        <v>5.1503E-3</v>
      </c>
      <c r="R193" s="84">
        <v>0</v>
      </c>
      <c r="S193" s="85">
        <f t="shared" si="33"/>
        <v>0</v>
      </c>
      <c r="U193" s="132">
        <v>37.747999999999998</v>
      </c>
      <c r="Y193" s="173"/>
      <c r="AQ193" s="86" t="s">
        <v>201</v>
      </c>
      <c r="AS193" s="86" t="s">
        <v>134</v>
      </c>
      <c r="AT193" s="86" t="s">
        <v>91</v>
      </c>
      <c r="AX193" s="7" t="s">
        <v>83</v>
      </c>
      <c r="BD193" s="87">
        <f t="shared" si="34"/>
        <v>0</v>
      </c>
      <c r="BE193" s="87">
        <f t="shared" si="35"/>
        <v>41.098999999999997</v>
      </c>
      <c r="BF193" s="87">
        <f t="shared" si="36"/>
        <v>0</v>
      </c>
      <c r="BG193" s="87">
        <f t="shared" si="37"/>
        <v>0</v>
      </c>
      <c r="BH193" s="87">
        <f t="shared" si="38"/>
        <v>0</v>
      </c>
      <c r="BI193" s="7" t="s">
        <v>91</v>
      </c>
      <c r="BJ193" s="88">
        <f t="shared" si="39"/>
        <v>41.098999999999997</v>
      </c>
      <c r="BK193" s="7" t="s">
        <v>151</v>
      </c>
      <c r="BL193" s="86" t="s">
        <v>323</v>
      </c>
    </row>
    <row r="194" spans="1:64" s="1" customFormat="1" ht="37.950000000000003" customHeight="1" x14ac:dyDescent="0.2">
      <c r="A194" s="152"/>
      <c r="B194" s="111" t="s">
        <v>324</v>
      </c>
      <c r="C194" s="111" t="s">
        <v>134</v>
      </c>
      <c r="D194" s="112" t="s">
        <v>325</v>
      </c>
      <c r="E194" s="113" t="s">
        <v>326</v>
      </c>
      <c r="F194" s="114" t="s">
        <v>95</v>
      </c>
      <c r="G194" s="115">
        <v>51.503</v>
      </c>
      <c r="H194" s="115">
        <v>0.84</v>
      </c>
      <c r="I194" s="115">
        <f t="shared" si="30"/>
        <v>43.262999999999998</v>
      </c>
      <c r="J194" s="119"/>
      <c r="K194" s="131"/>
      <c r="L194" s="90" t="s">
        <v>0</v>
      </c>
      <c r="M194" s="91" t="s">
        <v>28</v>
      </c>
      <c r="N194" s="84">
        <v>0</v>
      </c>
      <c r="O194" s="84">
        <f t="shared" si="31"/>
        <v>0</v>
      </c>
      <c r="P194" s="84">
        <v>1E-4</v>
      </c>
      <c r="Q194" s="84">
        <f t="shared" si="32"/>
        <v>5.1503E-3</v>
      </c>
      <c r="R194" s="84">
        <v>0</v>
      </c>
      <c r="S194" s="85">
        <f t="shared" si="33"/>
        <v>0</v>
      </c>
      <c r="U194" s="132">
        <v>39.734999999999999</v>
      </c>
      <c r="Y194" s="173"/>
      <c r="AQ194" s="86" t="s">
        <v>201</v>
      </c>
      <c r="AS194" s="86" t="s">
        <v>134</v>
      </c>
      <c r="AT194" s="86" t="s">
        <v>91</v>
      </c>
      <c r="AX194" s="7" t="s">
        <v>83</v>
      </c>
      <c r="BD194" s="87">
        <f t="shared" si="34"/>
        <v>0</v>
      </c>
      <c r="BE194" s="87">
        <f t="shared" si="35"/>
        <v>43.262999999999998</v>
      </c>
      <c r="BF194" s="87">
        <f t="shared" si="36"/>
        <v>0</v>
      </c>
      <c r="BG194" s="87">
        <f t="shared" si="37"/>
        <v>0</v>
      </c>
      <c r="BH194" s="87">
        <f t="shared" si="38"/>
        <v>0</v>
      </c>
      <c r="BI194" s="7" t="s">
        <v>91</v>
      </c>
      <c r="BJ194" s="88">
        <f t="shared" si="39"/>
        <v>43.262999999999998</v>
      </c>
      <c r="BK194" s="7" t="s">
        <v>151</v>
      </c>
      <c r="BL194" s="86" t="s">
        <v>327</v>
      </c>
    </row>
    <row r="195" spans="1:64" s="1" customFormat="1" ht="37.950000000000003" customHeight="1" x14ac:dyDescent="0.2">
      <c r="A195" s="153"/>
      <c r="B195" s="156" t="s">
        <v>328</v>
      </c>
      <c r="C195" s="156" t="s">
        <v>134</v>
      </c>
      <c r="D195" s="157" t="s">
        <v>329</v>
      </c>
      <c r="E195" s="158" t="s">
        <v>330</v>
      </c>
      <c r="F195" s="159" t="s">
        <v>141</v>
      </c>
      <c r="G195" s="160">
        <v>7</v>
      </c>
      <c r="H195" s="160">
        <v>352.82299999999998</v>
      </c>
      <c r="I195" s="160">
        <f t="shared" si="30"/>
        <v>2469.761</v>
      </c>
      <c r="J195" s="161"/>
      <c r="K195" s="131"/>
      <c r="L195" s="163" t="s">
        <v>0</v>
      </c>
      <c r="M195" s="164" t="s">
        <v>28</v>
      </c>
      <c r="N195" s="165">
        <v>0</v>
      </c>
      <c r="O195" s="165">
        <f t="shared" si="31"/>
        <v>0</v>
      </c>
      <c r="P195" s="165">
        <v>2.1999999999999999E-2</v>
      </c>
      <c r="Q195" s="165">
        <f t="shared" si="32"/>
        <v>0.154</v>
      </c>
      <c r="R195" s="165">
        <v>0</v>
      </c>
      <c r="S195" s="166">
        <f t="shared" si="33"/>
        <v>0</v>
      </c>
      <c r="T195" s="154"/>
      <c r="U195" s="173"/>
      <c r="V195" s="173"/>
      <c r="W195" s="162">
        <v>2469.761</v>
      </c>
      <c r="Y195" s="173"/>
      <c r="AQ195" s="86" t="s">
        <v>201</v>
      </c>
      <c r="AS195" s="86" t="s">
        <v>134</v>
      </c>
      <c r="AT195" s="86" t="s">
        <v>91</v>
      </c>
      <c r="AX195" s="7" t="s">
        <v>83</v>
      </c>
      <c r="BD195" s="87">
        <f t="shared" si="34"/>
        <v>0</v>
      </c>
      <c r="BE195" s="87">
        <f t="shared" si="35"/>
        <v>2469.761</v>
      </c>
      <c r="BF195" s="87">
        <f t="shared" si="36"/>
        <v>0</v>
      </c>
      <c r="BG195" s="87">
        <f t="shared" si="37"/>
        <v>0</v>
      </c>
      <c r="BH195" s="87">
        <f t="shared" si="38"/>
        <v>0</v>
      </c>
      <c r="BI195" s="7" t="s">
        <v>91</v>
      </c>
      <c r="BJ195" s="88">
        <f t="shared" si="39"/>
        <v>2469.761</v>
      </c>
      <c r="BK195" s="7" t="s">
        <v>151</v>
      </c>
      <c r="BL195" s="86" t="s">
        <v>331</v>
      </c>
    </row>
    <row r="196" spans="1:64" s="1" customFormat="1" ht="33" customHeight="1" x14ac:dyDescent="0.2">
      <c r="A196" s="153"/>
      <c r="B196" s="156" t="s">
        <v>332</v>
      </c>
      <c r="C196" s="156" t="s">
        <v>134</v>
      </c>
      <c r="D196" s="157" t="s">
        <v>333</v>
      </c>
      <c r="E196" s="158" t="s">
        <v>334</v>
      </c>
      <c r="F196" s="159" t="s">
        <v>141</v>
      </c>
      <c r="G196" s="160">
        <v>6</v>
      </c>
      <c r="H196" s="160">
        <v>211.863</v>
      </c>
      <c r="I196" s="160">
        <f t="shared" si="30"/>
        <v>1271.1780000000001</v>
      </c>
      <c r="J196" s="161"/>
      <c r="K196" s="131"/>
      <c r="L196" s="163" t="s">
        <v>0</v>
      </c>
      <c r="M196" s="164" t="s">
        <v>28</v>
      </c>
      <c r="N196" s="165">
        <v>0</v>
      </c>
      <c r="O196" s="165">
        <f t="shared" si="31"/>
        <v>0</v>
      </c>
      <c r="P196" s="165">
        <v>2.1999999999999999E-2</v>
      </c>
      <c r="Q196" s="165">
        <f t="shared" si="32"/>
        <v>0.13200000000000001</v>
      </c>
      <c r="R196" s="165">
        <v>0</v>
      </c>
      <c r="S196" s="166">
        <f t="shared" si="33"/>
        <v>0</v>
      </c>
      <c r="T196" s="154"/>
      <c r="U196" s="173"/>
      <c r="V196" s="173"/>
      <c r="W196" s="162">
        <v>1271.1780000000001</v>
      </c>
      <c r="Y196" s="173"/>
      <c r="AQ196" s="86" t="s">
        <v>201</v>
      </c>
      <c r="AS196" s="86" t="s">
        <v>134</v>
      </c>
      <c r="AT196" s="86" t="s">
        <v>91</v>
      </c>
      <c r="AX196" s="7" t="s">
        <v>83</v>
      </c>
      <c r="BD196" s="87">
        <f t="shared" si="34"/>
        <v>0</v>
      </c>
      <c r="BE196" s="87">
        <f t="shared" si="35"/>
        <v>1271.1780000000001</v>
      </c>
      <c r="BF196" s="87">
        <f t="shared" si="36"/>
        <v>0</v>
      </c>
      <c r="BG196" s="87">
        <f t="shared" si="37"/>
        <v>0</v>
      </c>
      <c r="BH196" s="87">
        <f t="shared" si="38"/>
        <v>0</v>
      </c>
      <c r="BI196" s="7" t="s">
        <v>91</v>
      </c>
      <c r="BJ196" s="88">
        <f t="shared" si="39"/>
        <v>1271.1780000000001</v>
      </c>
      <c r="BK196" s="7" t="s">
        <v>151</v>
      </c>
      <c r="BL196" s="86" t="s">
        <v>335</v>
      </c>
    </row>
    <row r="197" spans="1:64" s="1" customFormat="1" ht="24.15" customHeight="1" x14ac:dyDescent="0.2">
      <c r="A197" s="80"/>
      <c r="B197" s="186" t="s">
        <v>336</v>
      </c>
      <c r="C197" s="186" t="s">
        <v>134</v>
      </c>
      <c r="D197" s="187" t="s">
        <v>337</v>
      </c>
      <c r="E197" s="188" t="s">
        <v>338</v>
      </c>
      <c r="F197" s="189" t="s">
        <v>141</v>
      </c>
      <c r="G197" s="190">
        <v>1</v>
      </c>
      <c r="H197" s="190">
        <v>339.85899999999998</v>
      </c>
      <c r="I197" s="190">
        <f t="shared" si="30"/>
        <v>339.85899999999998</v>
      </c>
      <c r="J197" s="89"/>
      <c r="K197" s="131"/>
      <c r="L197" s="90" t="s">
        <v>0</v>
      </c>
      <c r="M197" s="91" t="s">
        <v>28</v>
      </c>
      <c r="N197" s="84">
        <v>0</v>
      </c>
      <c r="O197" s="84">
        <f t="shared" si="31"/>
        <v>0</v>
      </c>
      <c r="P197" s="84">
        <v>2.1999999999999999E-2</v>
      </c>
      <c r="Q197" s="84">
        <f t="shared" si="32"/>
        <v>2.1999999999999999E-2</v>
      </c>
      <c r="R197" s="84">
        <v>0</v>
      </c>
      <c r="S197" s="85">
        <f t="shared" si="33"/>
        <v>0</v>
      </c>
      <c r="V197" s="173"/>
      <c r="X197" s="185">
        <v>339.85899999999998</v>
      </c>
      <c r="Y197" s="173"/>
      <c r="AQ197" s="86" t="s">
        <v>201</v>
      </c>
      <c r="AS197" s="86" t="s">
        <v>134</v>
      </c>
      <c r="AT197" s="86" t="s">
        <v>91</v>
      </c>
      <c r="AX197" s="7" t="s">
        <v>83</v>
      </c>
      <c r="BD197" s="87">
        <f t="shared" si="34"/>
        <v>0</v>
      </c>
      <c r="BE197" s="87">
        <f t="shared" si="35"/>
        <v>339.85899999999998</v>
      </c>
      <c r="BF197" s="87">
        <f t="shared" si="36"/>
        <v>0</v>
      </c>
      <c r="BG197" s="87">
        <f t="shared" si="37"/>
        <v>0</v>
      </c>
      <c r="BH197" s="87">
        <f t="shared" si="38"/>
        <v>0</v>
      </c>
      <c r="BI197" s="7" t="s">
        <v>91</v>
      </c>
      <c r="BJ197" s="88">
        <f t="shared" si="39"/>
        <v>339.85899999999998</v>
      </c>
      <c r="BK197" s="7" t="s">
        <v>151</v>
      </c>
      <c r="BL197" s="86" t="s">
        <v>339</v>
      </c>
    </row>
    <row r="198" spans="1:64" s="1" customFormat="1" ht="21.75" customHeight="1" x14ac:dyDescent="0.2">
      <c r="A198" s="80"/>
      <c r="B198" s="106" t="s">
        <v>340</v>
      </c>
      <c r="C198" s="106" t="s">
        <v>86</v>
      </c>
      <c r="D198" s="107" t="s">
        <v>341</v>
      </c>
      <c r="E198" s="108" t="s">
        <v>342</v>
      </c>
      <c r="F198" s="109" t="s">
        <v>95</v>
      </c>
      <c r="G198" s="110">
        <v>57.66</v>
      </c>
      <c r="H198" s="110">
        <v>9.0630000000000006</v>
      </c>
      <c r="I198" s="110">
        <f t="shared" si="30"/>
        <v>522.57299999999998</v>
      </c>
      <c r="J198" s="81"/>
      <c r="K198" s="131"/>
      <c r="L198" s="82" t="s">
        <v>0</v>
      </c>
      <c r="M198" s="83" t="s">
        <v>28</v>
      </c>
      <c r="N198" s="84">
        <v>0.28081</v>
      </c>
      <c r="O198" s="84">
        <f t="shared" si="31"/>
        <v>16.191504599999998</v>
      </c>
      <c r="P198" s="84">
        <v>4.2000000000000002E-4</v>
      </c>
      <c r="Q198" s="84">
        <f t="shared" si="32"/>
        <v>2.4217200000000001E-2</v>
      </c>
      <c r="R198" s="84">
        <v>0</v>
      </c>
      <c r="S198" s="85">
        <f t="shared" si="33"/>
        <v>0</v>
      </c>
      <c r="U198" s="116">
        <v>522.57299999999998</v>
      </c>
      <c r="V198" s="173"/>
      <c r="Y198" s="173"/>
      <c r="AQ198" s="86" t="s">
        <v>151</v>
      </c>
      <c r="AS198" s="86" t="s">
        <v>86</v>
      </c>
      <c r="AT198" s="86" t="s">
        <v>91</v>
      </c>
      <c r="AX198" s="7" t="s">
        <v>83</v>
      </c>
      <c r="BD198" s="87">
        <f t="shared" si="34"/>
        <v>0</v>
      </c>
      <c r="BE198" s="87">
        <f t="shared" si="35"/>
        <v>522.57299999999998</v>
      </c>
      <c r="BF198" s="87">
        <f t="shared" si="36"/>
        <v>0</v>
      </c>
      <c r="BG198" s="87">
        <f t="shared" si="37"/>
        <v>0</v>
      </c>
      <c r="BH198" s="87">
        <f t="shared" si="38"/>
        <v>0</v>
      </c>
      <c r="BI198" s="7" t="s">
        <v>91</v>
      </c>
      <c r="BJ198" s="88">
        <f t="shared" si="39"/>
        <v>522.57299999999998</v>
      </c>
      <c r="BK198" s="7" t="s">
        <v>151</v>
      </c>
      <c r="BL198" s="86" t="s">
        <v>343</v>
      </c>
    </row>
    <row r="199" spans="1:64" s="1" customFormat="1" ht="24.15" customHeight="1" x14ac:dyDescent="0.2">
      <c r="A199" s="80"/>
      <c r="B199" s="111" t="s">
        <v>344</v>
      </c>
      <c r="C199" s="111" t="s">
        <v>134</v>
      </c>
      <c r="D199" s="112" t="s">
        <v>345</v>
      </c>
      <c r="E199" s="113" t="s">
        <v>346</v>
      </c>
      <c r="F199" s="114" t="s">
        <v>141</v>
      </c>
      <c r="G199" s="115">
        <v>1</v>
      </c>
      <c r="H199" s="115">
        <v>2380.23</v>
      </c>
      <c r="I199" s="115">
        <f t="shared" si="30"/>
        <v>2380.23</v>
      </c>
      <c r="J199" s="89"/>
      <c r="K199" s="131"/>
      <c r="L199" s="90" t="s">
        <v>0</v>
      </c>
      <c r="M199" s="91" t="s">
        <v>28</v>
      </c>
      <c r="N199" s="84">
        <v>0</v>
      </c>
      <c r="O199" s="84">
        <f t="shared" si="31"/>
        <v>0</v>
      </c>
      <c r="P199" s="84">
        <v>0.33</v>
      </c>
      <c r="Q199" s="84">
        <f t="shared" si="32"/>
        <v>0.33</v>
      </c>
      <c r="R199" s="84">
        <v>0</v>
      </c>
      <c r="S199" s="85">
        <f t="shared" si="33"/>
        <v>0</v>
      </c>
      <c r="U199" s="116">
        <v>2380.23</v>
      </c>
      <c r="V199" s="173"/>
      <c r="Y199" s="173"/>
      <c r="AQ199" s="86" t="s">
        <v>201</v>
      </c>
      <c r="AS199" s="86" t="s">
        <v>134</v>
      </c>
      <c r="AT199" s="86" t="s">
        <v>91</v>
      </c>
      <c r="AX199" s="7" t="s">
        <v>83</v>
      </c>
      <c r="BD199" s="87">
        <f t="shared" si="34"/>
        <v>0</v>
      </c>
      <c r="BE199" s="87">
        <f t="shared" si="35"/>
        <v>2380.23</v>
      </c>
      <c r="BF199" s="87">
        <f t="shared" si="36"/>
        <v>0</v>
      </c>
      <c r="BG199" s="87">
        <f t="shared" si="37"/>
        <v>0</v>
      </c>
      <c r="BH199" s="87">
        <f t="shared" si="38"/>
        <v>0</v>
      </c>
      <c r="BI199" s="7" t="s">
        <v>91</v>
      </c>
      <c r="BJ199" s="88">
        <f t="shared" si="39"/>
        <v>2380.23</v>
      </c>
      <c r="BK199" s="7" t="s">
        <v>151</v>
      </c>
      <c r="BL199" s="86" t="s">
        <v>347</v>
      </c>
    </row>
    <row r="200" spans="1:64" s="1" customFormat="1" ht="24.15" customHeight="1" x14ac:dyDescent="0.2">
      <c r="A200" s="80"/>
      <c r="B200" s="156" t="s">
        <v>348</v>
      </c>
      <c r="C200" s="156" t="s">
        <v>134</v>
      </c>
      <c r="D200" s="157" t="s">
        <v>349</v>
      </c>
      <c r="E200" s="158" t="s">
        <v>350</v>
      </c>
      <c r="F200" s="159" t="s">
        <v>141</v>
      </c>
      <c r="G200" s="160">
        <v>2</v>
      </c>
      <c r="H200" s="160">
        <v>1306.8610000000001</v>
      </c>
      <c r="I200" s="160">
        <f t="shared" si="30"/>
        <v>2613.7220000000002</v>
      </c>
      <c r="J200" s="161"/>
      <c r="K200" s="131"/>
      <c r="L200" s="163" t="s">
        <v>0</v>
      </c>
      <c r="M200" s="164" t="s">
        <v>28</v>
      </c>
      <c r="N200" s="165">
        <v>0</v>
      </c>
      <c r="O200" s="165">
        <f t="shared" si="31"/>
        <v>0</v>
      </c>
      <c r="P200" s="165">
        <v>0.33</v>
      </c>
      <c r="Q200" s="165">
        <f t="shared" si="32"/>
        <v>0.66</v>
      </c>
      <c r="R200" s="165">
        <v>0</v>
      </c>
      <c r="S200" s="166">
        <f t="shared" si="33"/>
        <v>0</v>
      </c>
      <c r="T200" s="154"/>
      <c r="U200" s="173"/>
      <c r="V200" s="173"/>
      <c r="W200" s="154">
        <v>2613.7220000000002</v>
      </c>
      <c r="Y200" s="173"/>
      <c r="AQ200" s="86" t="s">
        <v>201</v>
      </c>
      <c r="AS200" s="86" t="s">
        <v>134</v>
      </c>
      <c r="AT200" s="86" t="s">
        <v>91</v>
      </c>
      <c r="AX200" s="7" t="s">
        <v>83</v>
      </c>
      <c r="BD200" s="87">
        <f t="shared" si="34"/>
        <v>0</v>
      </c>
      <c r="BE200" s="87">
        <f t="shared" si="35"/>
        <v>2613.7220000000002</v>
      </c>
      <c r="BF200" s="87">
        <f t="shared" si="36"/>
        <v>0</v>
      </c>
      <c r="BG200" s="87">
        <f t="shared" si="37"/>
        <v>0</v>
      </c>
      <c r="BH200" s="87">
        <f t="shared" si="38"/>
        <v>0</v>
      </c>
      <c r="BI200" s="7" t="s">
        <v>91</v>
      </c>
      <c r="BJ200" s="88">
        <f t="shared" si="39"/>
        <v>2613.7220000000002</v>
      </c>
      <c r="BK200" s="7" t="s">
        <v>151</v>
      </c>
      <c r="BL200" s="86" t="s">
        <v>351</v>
      </c>
    </row>
    <row r="201" spans="1:64" s="1" customFormat="1" ht="24.15" customHeight="1" x14ac:dyDescent="0.2">
      <c r="A201" s="80"/>
      <c r="B201" s="156" t="s">
        <v>352</v>
      </c>
      <c r="C201" s="156" t="s">
        <v>134</v>
      </c>
      <c r="D201" s="157" t="s">
        <v>353</v>
      </c>
      <c r="E201" s="158" t="s">
        <v>354</v>
      </c>
      <c r="F201" s="159" t="s">
        <v>141</v>
      </c>
      <c r="G201" s="160">
        <v>1</v>
      </c>
      <c r="H201" s="160">
        <v>2056.8020000000001</v>
      </c>
      <c r="I201" s="160">
        <f t="shared" si="30"/>
        <v>2056.8020000000001</v>
      </c>
      <c r="J201" s="161"/>
      <c r="K201" s="131"/>
      <c r="L201" s="163" t="s">
        <v>0</v>
      </c>
      <c r="M201" s="164" t="s">
        <v>28</v>
      </c>
      <c r="N201" s="165">
        <v>0</v>
      </c>
      <c r="O201" s="165">
        <f t="shared" si="31"/>
        <v>0</v>
      </c>
      <c r="P201" s="165">
        <v>0.33</v>
      </c>
      <c r="Q201" s="165">
        <f t="shared" si="32"/>
        <v>0.33</v>
      </c>
      <c r="R201" s="165">
        <v>0</v>
      </c>
      <c r="S201" s="166">
        <f t="shared" si="33"/>
        <v>0</v>
      </c>
      <c r="T201" s="154"/>
      <c r="U201" s="173"/>
      <c r="V201" s="173"/>
      <c r="W201" s="154">
        <v>2056.8020000000001</v>
      </c>
      <c r="Y201" s="173"/>
      <c r="AQ201" s="86" t="s">
        <v>201</v>
      </c>
      <c r="AS201" s="86" t="s">
        <v>134</v>
      </c>
      <c r="AT201" s="86" t="s">
        <v>91</v>
      </c>
      <c r="AX201" s="7" t="s">
        <v>83</v>
      </c>
      <c r="BD201" s="87">
        <f t="shared" si="34"/>
        <v>0</v>
      </c>
      <c r="BE201" s="87">
        <f t="shared" si="35"/>
        <v>2056.8020000000001</v>
      </c>
      <c r="BF201" s="87">
        <f t="shared" si="36"/>
        <v>0</v>
      </c>
      <c r="BG201" s="87">
        <f t="shared" si="37"/>
        <v>0</v>
      </c>
      <c r="BH201" s="87">
        <f t="shared" si="38"/>
        <v>0</v>
      </c>
      <c r="BI201" s="7" t="s">
        <v>91</v>
      </c>
      <c r="BJ201" s="88">
        <f t="shared" si="39"/>
        <v>2056.8020000000001</v>
      </c>
      <c r="BK201" s="7" t="s">
        <v>151</v>
      </c>
      <c r="BL201" s="86" t="s">
        <v>355</v>
      </c>
    </row>
    <row r="202" spans="1:64" s="1" customFormat="1" ht="33" customHeight="1" x14ac:dyDescent="0.2">
      <c r="A202" s="80"/>
      <c r="B202" s="156" t="s">
        <v>356</v>
      </c>
      <c r="C202" s="156" t="s">
        <v>134</v>
      </c>
      <c r="D202" s="157" t="s">
        <v>357</v>
      </c>
      <c r="E202" s="158" t="s">
        <v>358</v>
      </c>
      <c r="F202" s="159" t="s">
        <v>141</v>
      </c>
      <c r="G202" s="160">
        <v>1</v>
      </c>
      <c r="H202" s="160">
        <v>2135.1970000000001</v>
      </c>
      <c r="I202" s="160">
        <f t="shared" si="30"/>
        <v>2135.1970000000001</v>
      </c>
      <c r="J202" s="161"/>
      <c r="K202" s="131"/>
      <c r="L202" s="163" t="s">
        <v>0</v>
      </c>
      <c r="M202" s="164" t="s">
        <v>28</v>
      </c>
      <c r="N202" s="165">
        <v>0</v>
      </c>
      <c r="O202" s="165">
        <f t="shared" si="31"/>
        <v>0</v>
      </c>
      <c r="P202" s="165">
        <v>0.33</v>
      </c>
      <c r="Q202" s="165">
        <f t="shared" si="32"/>
        <v>0.33</v>
      </c>
      <c r="R202" s="165">
        <v>0</v>
      </c>
      <c r="S202" s="166">
        <f t="shared" si="33"/>
        <v>0</v>
      </c>
      <c r="T202" s="154"/>
      <c r="U202" s="173"/>
      <c r="V202" s="173"/>
      <c r="W202" s="154">
        <v>2135.1970000000001</v>
      </c>
      <c r="Y202" s="173"/>
      <c r="AQ202" s="86" t="s">
        <v>201</v>
      </c>
      <c r="AS202" s="86" t="s">
        <v>134</v>
      </c>
      <c r="AT202" s="86" t="s">
        <v>91</v>
      </c>
      <c r="AX202" s="7" t="s">
        <v>83</v>
      </c>
      <c r="BD202" s="87">
        <f t="shared" si="34"/>
        <v>0</v>
      </c>
      <c r="BE202" s="87">
        <f t="shared" si="35"/>
        <v>2135.1970000000001</v>
      </c>
      <c r="BF202" s="87">
        <f t="shared" si="36"/>
        <v>0</v>
      </c>
      <c r="BG202" s="87">
        <f t="shared" si="37"/>
        <v>0</v>
      </c>
      <c r="BH202" s="87">
        <f t="shared" si="38"/>
        <v>0</v>
      </c>
      <c r="BI202" s="7" t="s">
        <v>91</v>
      </c>
      <c r="BJ202" s="88">
        <f t="shared" si="39"/>
        <v>2135.1970000000001</v>
      </c>
      <c r="BK202" s="7" t="s">
        <v>151</v>
      </c>
      <c r="BL202" s="86" t="s">
        <v>359</v>
      </c>
    </row>
    <row r="203" spans="1:64" s="1" customFormat="1" ht="33" customHeight="1" x14ac:dyDescent="0.2">
      <c r="A203" s="80"/>
      <c r="B203" s="111" t="s">
        <v>360</v>
      </c>
      <c r="C203" s="111" t="s">
        <v>134</v>
      </c>
      <c r="D203" s="112" t="s">
        <v>361</v>
      </c>
      <c r="E203" s="113" t="s">
        <v>362</v>
      </c>
      <c r="F203" s="114" t="s">
        <v>141</v>
      </c>
      <c r="G203" s="115">
        <v>1</v>
      </c>
      <c r="H203" s="115">
        <v>1430.6790000000001</v>
      </c>
      <c r="I203" s="115">
        <f t="shared" si="30"/>
        <v>1430.6790000000001</v>
      </c>
      <c r="J203" s="89"/>
      <c r="K203" s="131"/>
      <c r="L203" s="90" t="s">
        <v>0</v>
      </c>
      <c r="M203" s="91" t="s">
        <v>28</v>
      </c>
      <c r="N203" s="84">
        <v>0</v>
      </c>
      <c r="O203" s="84">
        <f t="shared" si="31"/>
        <v>0</v>
      </c>
      <c r="P203" s="84">
        <v>0.33</v>
      </c>
      <c r="Q203" s="84">
        <f t="shared" si="32"/>
        <v>0.33</v>
      </c>
      <c r="R203" s="84">
        <v>0</v>
      </c>
      <c r="S203" s="85">
        <f t="shared" si="33"/>
        <v>0</v>
      </c>
      <c r="U203" s="116">
        <v>1430.6790000000001</v>
      </c>
      <c r="Y203" s="173"/>
      <c r="AQ203" s="86" t="s">
        <v>201</v>
      </c>
      <c r="AS203" s="86" t="s">
        <v>134</v>
      </c>
      <c r="AT203" s="86" t="s">
        <v>91</v>
      </c>
      <c r="AX203" s="7" t="s">
        <v>83</v>
      </c>
      <c r="BD203" s="87">
        <f t="shared" si="34"/>
        <v>0</v>
      </c>
      <c r="BE203" s="87">
        <f t="shared" si="35"/>
        <v>1430.6790000000001</v>
      </c>
      <c r="BF203" s="87">
        <f t="shared" si="36"/>
        <v>0</v>
      </c>
      <c r="BG203" s="87">
        <f t="shared" si="37"/>
        <v>0</v>
      </c>
      <c r="BH203" s="87">
        <f t="shared" si="38"/>
        <v>0</v>
      </c>
      <c r="BI203" s="7" t="s">
        <v>91</v>
      </c>
      <c r="BJ203" s="88">
        <f t="shared" si="39"/>
        <v>1430.6790000000001</v>
      </c>
      <c r="BK203" s="7" t="s">
        <v>151</v>
      </c>
      <c r="BL203" s="86" t="s">
        <v>363</v>
      </c>
    </row>
    <row r="204" spans="1:64" s="1" customFormat="1" ht="33" customHeight="1" x14ac:dyDescent="0.2">
      <c r="A204" s="80"/>
      <c r="B204" s="106" t="s">
        <v>364</v>
      </c>
      <c r="C204" s="106" t="s">
        <v>86</v>
      </c>
      <c r="D204" s="107" t="s">
        <v>365</v>
      </c>
      <c r="E204" s="108" t="s">
        <v>366</v>
      </c>
      <c r="F204" s="109" t="s">
        <v>141</v>
      </c>
      <c r="G204" s="110">
        <v>3</v>
      </c>
      <c r="H204" s="110">
        <v>20.693999999999999</v>
      </c>
      <c r="I204" s="110">
        <f t="shared" si="30"/>
        <v>62.082000000000001</v>
      </c>
      <c r="J204" s="81"/>
      <c r="K204" s="131"/>
      <c r="L204" s="82" t="s">
        <v>0</v>
      </c>
      <c r="M204" s="83" t="s">
        <v>28</v>
      </c>
      <c r="N204" s="84">
        <v>1.2250000000000001</v>
      </c>
      <c r="O204" s="84">
        <f t="shared" si="31"/>
        <v>3.6750000000000003</v>
      </c>
      <c r="P204" s="84">
        <v>0</v>
      </c>
      <c r="Q204" s="84">
        <f t="shared" si="32"/>
        <v>0</v>
      </c>
      <c r="R204" s="84">
        <v>0</v>
      </c>
      <c r="S204" s="85">
        <f t="shared" si="33"/>
        <v>0</v>
      </c>
      <c r="U204" s="116">
        <v>62.082000000000001</v>
      </c>
      <c r="Y204" s="173"/>
      <c r="AQ204" s="86" t="s">
        <v>151</v>
      </c>
      <c r="AS204" s="86" t="s">
        <v>86</v>
      </c>
      <c r="AT204" s="86" t="s">
        <v>91</v>
      </c>
      <c r="AX204" s="7" t="s">
        <v>83</v>
      </c>
      <c r="BD204" s="87">
        <f t="shared" si="34"/>
        <v>0</v>
      </c>
      <c r="BE204" s="87">
        <f t="shared" si="35"/>
        <v>62.082000000000001</v>
      </c>
      <c r="BF204" s="87">
        <f t="shared" si="36"/>
        <v>0</v>
      </c>
      <c r="BG204" s="87">
        <f t="shared" si="37"/>
        <v>0</v>
      </c>
      <c r="BH204" s="87">
        <f t="shared" si="38"/>
        <v>0</v>
      </c>
      <c r="BI204" s="7" t="s">
        <v>91</v>
      </c>
      <c r="BJ204" s="88">
        <f t="shared" si="39"/>
        <v>62.082000000000001</v>
      </c>
      <c r="BK204" s="7" t="s">
        <v>151</v>
      </c>
      <c r="BL204" s="86" t="s">
        <v>367</v>
      </c>
    </row>
    <row r="205" spans="1:64" s="1" customFormat="1" ht="24.15" customHeight="1" x14ac:dyDescent="0.2">
      <c r="A205" s="80"/>
      <c r="B205" s="111" t="s">
        <v>368</v>
      </c>
      <c r="C205" s="111" t="s">
        <v>134</v>
      </c>
      <c r="D205" s="112" t="s">
        <v>369</v>
      </c>
      <c r="E205" s="113" t="s">
        <v>370</v>
      </c>
      <c r="F205" s="114" t="s">
        <v>141</v>
      </c>
      <c r="G205" s="115">
        <v>3</v>
      </c>
      <c r="H205" s="115">
        <v>151.351</v>
      </c>
      <c r="I205" s="115">
        <f t="shared" si="30"/>
        <v>454.053</v>
      </c>
      <c r="J205" s="89"/>
      <c r="K205" s="131"/>
      <c r="L205" s="90" t="s">
        <v>0</v>
      </c>
      <c r="M205" s="91" t="s">
        <v>28</v>
      </c>
      <c r="N205" s="84">
        <v>0</v>
      </c>
      <c r="O205" s="84">
        <f t="shared" si="31"/>
        <v>0</v>
      </c>
      <c r="P205" s="84">
        <v>2.5000000000000001E-2</v>
      </c>
      <c r="Q205" s="84">
        <f t="shared" si="32"/>
        <v>7.5000000000000011E-2</v>
      </c>
      <c r="R205" s="84">
        <v>0</v>
      </c>
      <c r="S205" s="85">
        <f t="shared" si="33"/>
        <v>0</v>
      </c>
      <c r="U205" s="116">
        <v>454.053</v>
      </c>
      <c r="Y205" s="173"/>
      <c r="AQ205" s="86" t="s">
        <v>201</v>
      </c>
      <c r="AS205" s="86" t="s">
        <v>134</v>
      </c>
      <c r="AT205" s="86" t="s">
        <v>91</v>
      </c>
      <c r="AX205" s="7" t="s">
        <v>83</v>
      </c>
      <c r="BD205" s="87">
        <f t="shared" si="34"/>
        <v>0</v>
      </c>
      <c r="BE205" s="87">
        <f t="shared" si="35"/>
        <v>454.053</v>
      </c>
      <c r="BF205" s="87">
        <f t="shared" si="36"/>
        <v>0</v>
      </c>
      <c r="BG205" s="87">
        <f t="shared" si="37"/>
        <v>0</v>
      </c>
      <c r="BH205" s="87">
        <f t="shared" si="38"/>
        <v>0</v>
      </c>
      <c r="BI205" s="7" t="s">
        <v>91</v>
      </c>
      <c r="BJ205" s="88">
        <f t="shared" si="39"/>
        <v>454.053</v>
      </c>
      <c r="BK205" s="7" t="s">
        <v>151</v>
      </c>
      <c r="BL205" s="86" t="s">
        <v>371</v>
      </c>
    </row>
    <row r="206" spans="1:64" s="1" customFormat="1" ht="24.15" customHeight="1" x14ac:dyDescent="0.2">
      <c r="A206" s="80"/>
      <c r="B206" s="111" t="s">
        <v>372</v>
      </c>
      <c r="C206" s="111" t="s">
        <v>134</v>
      </c>
      <c r="D206" s="112" t="s">
        <v>373</v>
      </c>
      <c r="E206" s="113" t="s">
        <v>374</v>
      </c>
      <c r="F206" s="114" t="s">
        <v>141</v>
      </c>
      <c r="G206" s="115">
        <v>3</v>
      </c>
      <c r="H206" s="115">
        <v>60.993000000000002</v>
      </c>
      <c r="I206" s="115">
        <f t="shared" si="30"/>
        <v>182.97900000000001</v>
      </c>
      <c r="J206" s="89"/>
      <c r="K206" s="131"/>
      <c r="L206" s="90" t="s">
        <v>0</v>
      </c>
      <c r="M206" s="91" t="s">
        <v>28</v>
      </c>
      <c r="N206" s="84">
        <v>0</v>
      </c>
      <c r="O206" s="84">
        <f t="shared" si="31"/>
        <v>0</v>
      </c>
      <c r="P206" s="84">
        <v>1E-3</v>
      </c>
      <c r="Q206" s="84">
        <f t="shared" si="32"/>
        <v>3.0000000000000001E-3</v>
      </c>
      <c r="R206" s="84">
        <v>0</v>
      </c>
      <c r="S206" s="85">
        <f t="shared" si="33"/>
        <v>0</v>
      </c>
      <c r="U206" s="116">
        <v>182.97900000000001</v>
      </c>
      <c r="Y206" s="173"/>
      <c r="AQ206" s="86" t="s">
        <v>201</v>
      </c>
      <c r="AS206" s="86" t="s">
        <v>134</v>
      </c>
      <c r="AT206" s="86" t="s">
        <v>91</v>
      </c>
      <c r="AX206" s="7" t="s">
        <v>83</v>
      </c>
      <c r="BD206" s="87">
        <f t="shared" si="34"/>
        <v>0</v>
      </c>
      <c r="BE206" s="87">
        <f t="shared" si="35"/>
        <v>182.97900000000001</v>
      </c>
      <c r="BF206" s="87">
        <f t="shared" si="36"/>
        <v>0</v>
      </c>
      <c r="BG206" s="87">
        <f t="shared" si="37"/>
        <v>0</v>
      </c>
      <c r="BH206" s="87">
        <f t="shared" si="38"/>
        <v>0</v>
      </c>
      <c r="BI206" s="7" t="s">
        <v>91</v>
      </c>
      <c r="BJ206" s="88">
        <f t="shared" si="39"/>
        <v>182.97900000000001</v>
      </c>
      <c r="BK206" s="7" t="s">
        <v>151</v>
      </c>
      <c r="BL206" s="86" t="s">
        <v>375</v>
      </c>
    </row>
    <row r="207" spans="1:64" s="1" customFormat="1" ht="24.15" customHeight="1" x14ac:dyDescent="0.2">
      <c r="A207" s="80"/>
      <c r="B207" s="106" t="s">
        <v>376</v>
      </c>
      <c r="C207" s="106" t="s">
        <v>86</v>
      </c>
      <c r="D207" s="107" t="s">
        <v>377</v>
      </c>
      <c r="E207" s="108" t="s">
        <v>378</v>
      </c>
      <c r="F207" s="109" t="s">
        <v>191</v>
      </c>
      <c r="G207" s="110">
        <v>2.528</v>
      </c>
      <c r="H207" s="110">
        <v>35.064</v>
      </c>
      <c r="I207" s="110">
        <f t="shared" si="30"/>
        <v>88.641999999999996</v>
      </c>
      <c r="J207" s="103"/>
      <c r="K207" s="131"/>
      <c r="L207" s="82" t="s">
        <v>0</v>
      </c>
      <c r="M207" s="83" t="s">
        <v>28</v>
      </c>
      <c r="N207" s="84">
        <v>2.133</v>
      </c>
      <c r="O207" s="84">
        <f t="shared" si="31"/>
        <v>5.3922239999999997</v>
      </c>
      <c r="P207" s="84">
        <v>0</v>
      </c>
      <c r="Q207" s="84">
        <f t="shared" si="32"/>
        <v>0</v>
      </c>
      <c r="R207" s="84">
        <v>0</v>
      </c>
      <c r="S207" s="85">
        <f t="shared" si="33"/>
        <v>0</v>
      </c>
      <c r="U207" s="116">
        <v>86.257999999999996</v>
      </c>
      <c r="W207" s="88"/>
      <c r="Y207" s="173"/>
      <c r="AQ207" s="86" t="s">
        <v>151</v>
      </c>
      <c r="AS207" s="86" t="s">
        <v>86</v>
      </c>
      <c r="AT207" s="86" t="s">
        <v>91</v>
      </c>
      <c r="AX207" s="7" t="s">
        <v>83</v>
      </c>
      <c r="BD207" s="87">
        <f t="shared" si="34"/>
        <v>0</v>
      </c>
      <c r="BE207" s="87">
        <f t="shared" si="35"/>
        <v>88.641999999999996</v>
      </c>
      <c r="BF207" s="87">
        <f t="shared" si="36"/>
        <v>0</v>
      </c>
      <c r="BG207" s="87">
        <f t="shared" si="37"/>
        <v>0</v>
      </c>
      <c r="BH207" s="87">
        <f t="shared" si="38"/>
        <v>0</v>
      </c>
      <c r="BI207" s="7" t="s">
        <v>91</v>
      </c>
      <c r="BJ207" s="88">
        <f t="shared" si="39"/>
        <v>88.641999999999996</v>
      </c>
      <c r="BK207" s="7" t="s">
        <v>151</v>
      </c>
      <c r="BL207" s="86" t="s">
        <v>379</v>
      </c>
    </row>
    <row r="208" spans="1:64" s="1" customFormat="1" ht="24.15" customHeight="1" x14ac:dyDescent="0.2">
      <c r="A208" s="80"/>
      <c r="B208" s="180" t="s">
        <v>380</v>
      </c>
      <c r="C208" s="180" t="s">
        <v>86</v>
      </c>
      <c r="D208" s="181" t="s">
        <v>381</v>
      </c>
      <c r="E208" s="182" t="s">
        <v>382</v>
      </c>
      <c r="F208" s="183" t="s">
        <v>191</v>
      </c>
      <c r="G208" s="184">
        <v>2.528</v>
      </c>
      <c r="H208" s="184">
        <v>25.838999999999999</v>
      </c>
      <c r="I208" s="184">
        <f t="shared" si="30"/>
        <v>65.320999999999998</v>
      </c>
      <c r="J208" s="174"/>
      <c r="K208" s="131"/>
      <c r="L208" s="82" t="s">
        <v>0</v>
      </c>
      <c r="M208" s="83" t="s">
        <v>28</v>
      </c>
      <c r="N208" s="84">
        <v>0.872</v>
      </c>
      <c r="O208" s="84">
        <f t="shared" si="31"/>
        <v>2.2044160000000002</v>
      </c>
      <c r="P208" s="84">
        <v>0</v>
      </c>
      <c r="Q208" s="84">
        <f t="shared" si="32"/>
        <v>0</v>
      </c>
      <c r="R208" s="84">
        <v>0</v>
      </c>
      <c r="S208" s="85">
        <f t="shared" si="33"/>
        <v>0</v>
      </c>
      <c r="U208" s="116">
        <v>55.683</v>
      </c>
      <c r="W208" s="197"/>
      <c r="X208" s="197"/>
      <c r="Y208" s="197">
        <v>7.8810000000000002</v>
      </c>
      <c r="AQ208" s="86" t="s">
        <v>151</v>
      </c>
      <c r="AS208" s="86" t="s">
        <v>86</v>
      </c>
      <c r="AT208" s="86" t="s">
        <v>91</v>
      </c>
      <c r="AX208" s="7" t="s">
        <v>83</v>
      </c>
      <c r="BD208" s="87">
        <f t="shared" si="34"/>
        <v>0</v>
      </c>
      <c r="BE208" s="87">
        <f t="shared" si="35"/>
        <v>65.320999999999998</v>
      </c>
      <c r="BF208" s="87">
        <f t="shared" si="36"/>
        <v>0</v>
      </c>
      <c r="BG208" s="87">
        <f t="shared" si="37"/>
        <v>0</v>
      </c>
      <c r="BH208" s="87">
        <f t="shared" si="38"/>
        <v>0</v>
      </c>
      <c r="BI208" s="7" t="s">
        <v>91</v>
      </c>
      <c r="BJ208" s="88">
        <f t="shared" si="39"/>
        <v>65.320999999999998</v>
      </c>
      <c r="BK208" s="7" t="s">
        <v>151</v>
      </c>
      <c r="BL208" s="86" t="s">
        <v>383</v>
      </c>
    </row>
    <row r="209" spans="1:64" s="6" customFormat="1" ht="22.95" customHeight="1" x14ac:dyDescent="0.25">
      <c r="A209" s="69"/>
      <c r="C209" s="70" t="s">
        <v>44</v>
      </c>
      <c r="D209" s="78" t="s">
        <v>384</v>
      </c>
      <c r="E209" s="78" t="s">
        <v>385</v>
      </c>
      <c r="I209" s="79">
        <f>BJ209</f>
        <v>18427.507999999998</v>
      </c>
      <c r="K209" s="102"/>
      <c r="L209" s="73"/>
      <c r="O209" s="74">
        <f>SUM(O210:O219)</f>
        <v>47.403891000000002</v>
      </c>
      <c r="Q209" s="74">
        <f>SUM(Q210:Q219)</f>
        <v>0.30914999999999998</v>
      </c>
      <c r="S209" s="75">
        <f>SUM(S210:S219)</f>
        <v>0.70199999999999996</v>
      </c>
      <c r="Y209" s="135"/>
      <c r="AQ209" s="70" t="s">
        <v>91</v>
      </c>
      <c r="AS209" s="76" t="s">
        <v>44</v>
      </c>
      <c r="AT209" s="76" t="s">
        <v>46</v>
      </c>
      <c r="AX209" s="70" t="s">
        <v>83</v>
      </c>
      <c r="BJ209" s="77">
        <f>SUM(BJ210:BJ219)</f>
        <v>18427.507999999998</v>
      </c>
    </row>
    <row r="210" spans="1:64" s="1" customFormat="1" ht="16.5" customHeight="1" x14ac:dyDescent="0.2">
      <c r="A210" s="80"/>
      <c r="B210" s="106" t="s">
        <v>386</v>
      </c>
      <c r="C210" s="106" t="s">
        <v>86</v>
      </c>
      <c r="D210" s="107" t="s">
        <v>387</v>
      </c>
      <c r="E210" s="108" t="s">
        <v>388</v>
      </c>
      <c r="F210" s="109" t="s">
        <v>89</v>
      </c>
      <c r="G210" s="110">
        <v>39</v>
      </c>
      <c r="H210" s="110">
        <v>29.1</v>
      </c>
      <c r="I210" s="110">
        <f t="shared" ref="I210:I219" si="40">ROUND(H210*G210,3)</f>
        <v>1134.9000000000001</v>
      </c>
      <c r="J210" s="118"/>
      <c r="K210" s="131"/>
      <c r="L210" s="82" t="s">
        <v>0</v>
      </c>
      <c r="M210" s="83" t="s">
        <v>28</v>
      </c>
      <c r="N210" s="84">
        <v>0.88200000000000001</v>
      </c>
      <c r="O210" s="84">
        <f t="shared" ref="O210:O219" si="41">N210*G210</f>
        <v>34.398000000000003</v>
      </c>
      <c r="P210" s="84">
        <v>0</v>
      </c>
      <c r="Q210" s="84">
        <f t="shared" ref="Q210:Q219" si="42">P210*G210</f>
        <v>0</v>
      </c>
      <c r="R210" s="84">
        <v>1.7999999999999999E-2</v>
      </c>
      <c r="S210" s="85">
        <f t="shared" ref="S210:S219" si="43">R210*G210</f>
        <v>0.70199999999999996</v>
      </c>
      <c r="U210" s="132">
        <v>1134.9000000000001</v>
      </c>
      <c r="Y210" s="173"/>
      <c r="AQ210" s="86" t="s">
        <v>151</v>
      </c>
      <c r="AS210" s="86" t="s">
        <v>86</v>
      </c>
      <c r="AT210" s="86" t="s">
        <v>91</v>
      </c>
      <c r="AX210" s="7" t="s">
        <v>83</v>
      </c>
      <c r="BD210" s="87">
        <f t="shared" ref="BD210:BD219" si="44">IF(M210="základná",I210,0)</f>
        <v>0</v>
      </c>
      <c r="BE210" s="87">
        <f t="shared" ref="BE210:BE219" si="45">IF(M210="znížená",I210,0)</f>
        <v>1134.9000000000001</v>
      </c>
      <c r="BF210" s="87">
        <f t="shared" ref="BF210:BF219" si="46">IF(M210="zákl. prenesená",I210,0)</f>
        <v>0</v>
      </c>
      <c r="BG210" s="87">
        <f t="shared" ref="BG210:BG219" si="47">IF(M210="zníž. prenesená",I210,0)</f>
        <v>0</v>
      </c>
      <c r="BH210" s="87">
        <f t="shared" ref="BH210:BH219" si="48">IF(M210="nulová",I210,0)</f>
        <v>0</v>
      </c>
      <c r="BI210" s="7" t="s">
        <v>91</v>
      </c>
      <c r="BJ210" s="88">
        <f t="shared" ref="BJ210:BJ219" si="49">ROUND(H210*G210,3)</f>
        <v>1134.9000000000001</v>
      </c>
      <c r="BK210" s="7" t="s">
        <v>151</v>
      </c>
      <c r="BL210" s="86" t="s">
        <v>389</v>
      </c>
    </row>
    <row r="211" spans="1:64" s="1" customFormat="1" ht="37.950000000000003" customHeight="1" x14ac:dyDescent="0.2">
      <c r="A211" s="80"/>
      <c r="B211" s="180" t="s">
        <v>390</v>
      </c>
      <c r="C211" s="180" t="s">
        <v>86</v>
      </c>
      <c r="D211" s="181" t="s">
        <v>391</v>
      </c>
      <c r="E211" s="182" t="s">
        <v>392</v>
      </c>
      <c r="F211" s="183" t="s">
        <v>393</v>
      </c>
      <c r="G211" s="184">
        <v>1</v>
      </c>
      <c r="H211" s="184">
        <v>13239.703</v>
      </c>
      <c r="I211" s="184">
        <f t="shared" si="40"/>
        <v>13239.703</v>
      </c>
      <c r="J211" s="81"/>
      <c r="K211" s="102"/>
      <c r="L211" s="82" t="s">
        <v>0</v>
      </c>
      <c r="M211" s="83" t="s">
        <v>28</v>
      </c>
      <c r="N211" s="84">
        <v>1.5089999999999999E-2</v>
      </c>
      <c r="O211" s="84">
        <f t="shared" si="41"/>
        <v>1.5089999999999999E-2</v>
      </c>
      <c r="P211" s="84">
        <v>5.0000000000000002E-5</v>
      </c>
      <c r="Q211" s="84">
        <f t="shared" si="42"/>
        <v>5.0000000000000002E-5</v>
      </c>
      <c r="R211" s="84">
        <v>0</v>
      </c>
      <c r="S211" s="85">
        <f t="shared" si="43"/>
        <v>0</v>
      </c>
      <c r="X211" s="185">
        <v>13239.703</v>
      </c>
      <c r="Y211" s="173"/>
      <c r="AQ211" s="86" t="s">
        <v>151</v>
      </c>
      <c r="AS211" s="86" t="s">
        <v>86</v>
      </c>
      <c r="AT211" s="86" t="s">
        <v>91</v>
      </c>
      <c r="AX211" s="7" t="s">
        <v>83</v>
      </c>
      <c r="BD211" s="87">
        <f t="shared" si="44"/>
        <v>0</v>
      </c>
      <c r="BE211" s="87">
        <f t="shared" si="45"/>
        <v>13239.703</v>
      </c>
      <c r="BF211" s="87">
        <f t="shared" si="46"/>
        <v>0</v>
      </c>
      <c r="BG211" s="87">
        <f t="shared" si="47"/>
        <v>0</v>
      </c>
      <c r="BH211" s="87">
        <f t="shared" si="48"/>
        <v>0</v>
      </c>
      <c r="BI211" s="7" t="s">
        <v>91</v>
      </c>
      <c r="BJ211" s="88">
        <f t="shared" si="49"/>
        <v>13239.703</v>
      </c>
      <c r="BK211" s="7" t="s">
        <v>151</v>
      </c>
      <c r="BL211" s="86" t="s">
        <v>394</v>
      </c>
    </row>
    <row r="212" spans="1:64" s="1" customFormat="1" ht="37.950000000000003" customHeight="1" x14ac:dyDescent="0.2">
      <c r="A212" s="153"/>
      <c r="B212" s="251" t="s">
        <v>395</v>
      </c>
      <c r="C212" s="251" t="s">
        <v>86</v>
      </c>
      <c r="D212" s="252" t="s">
        <v>396</v>
      </c>
      <c r="E212" s="253" t="s">
        <v>397</v>
      </c>
      <c r="F212" s="254" t="s">
        <v>141</v>
      </c>
      <c r="G212" s="255">
        <v>3</v>
      </c>
      <c r="H212" s="255">
        <v>44.161999999999999</v>
      </c>
      <c r="I212" s="255">
        <f t="shared" si="40"/>
        <v>132.48599999999999</v>
      </c>
      <c r="J212" s="81"/>
      <c r="K212" s="102"/>
      <c r="L212" s="82" t="s">
        <v>0</v>
      </c>
      <c r="M212" s="83" t="s">
        <v>28</v>
      </c>
      <c r="N212" s="84">
        <v>2.3775599999999999</v>
      </c>
      <c r="O212" s="84">
        <f t="shared" si="41"/>
        <v>7.1326799999999997</v>
      </c>
      <c r="P212" s="84">
        <v>0</v>
      </c>
      <c r="Q212" s="84">
        <f t="shared" si="42"/>
        <v>0</v>
      </c>
      <c r="R212" s="84">
        <v>0</v>
      </c>
      <c r="S212" s="85">
        <f t="shared" si="43"/>
        <v>0</v>
      </c>
      <c r="X212" s="173"/>
      <c r="Y212" s="250">
        <v>132.48599999999999</v>
      </c>
      <c r="AQ212" s="86" t="s">
        <v>151</v>
      </c>
      <c r="AS212" s="86" t="s">
        <v>86</v>
      </c>
      <c r="AT212" s="86" t="s">
        <v>91</v>
      </c>
      <c r="AX212" s="7" t="s">
        <v>83</v>
      </c>
      <c r="BD212" s="87">
        <f t="shared" si="44"/>
        <v>0</v>
      </c>
      <c r="BE212" s="87">
        <f t="shared" si="45"/>
        <v>132.48599999999999</v>
      </c>
      <c r="BF212" s="87">
        <f t="shared" si="46"/>
        <v>0</v>
      </c>
      <c r="BG212" s="87">
        <f t="shared" si="47"/>
        <v>0</v>
      </c>
      <c r="BH212" s="87">
        <f t="shared" si="48"/>
        <v>0</v>
      </c>
      <c r="BI212" s="7" t="s">
        <v>91</v>
      </c>
      <c r="BJ212" s="88">
        <f t="shared" si="49"/>
        <v>132.48599999999999</v>
      </c>
      <c r="BK212" s="7" t="s">
        <v>151</v>
      </c>
      <c r="BL212" s="86" t="s">
        <v>398</v>
      </c>
    </row>
    <row r="213" spans="1:64" s="1" customFormat="1" ht="33" customHeight="1" x14ac:dyDescent="0.2">
      <c r="A213" s="153"/>
      <c r="B213" s="256" t="s">
        <v>399</v>
      </c>
      <c r="C213" s="256" t="s">
        <v>134</v>
      </c>
      <c r="D213" s="257" t="s">
        <v>400</v>
      </c>
      <c r="E213" s="258" t="s">
        <v>401</v>
      </c>
      <c r="F213" s="259" t="s">
        <v>141</v>
      </c>
      <c r="G213" s="260">
        <v>3</v>
      </c>
      <c r="H213" s="260">
        <v>19.573</v>
      </c>
      <c r="I213" s="260">
        <f t="shared" si="40"/>
        <v>58.719000000000001</v>
      </c>
      <c r="J213" s="89"/>
      <c r="K213" s="102"/>
      <c r="L213" s="90" t="s">
        <v>0</v>
      </c>
      <c r="M213" s="91" t="s">
        <v>28</v>
      </c>
      <c r="N213" s="84">
        <v>0</v>
      </c>
      <c r="O213" s="84">
        <f t="shared" si="41"/>
        <v>0</v>
      </c>
      <c r="P213" s="84">
        <v>1E-3</v>
      </c>
      <c r="Q213" s="84">
        <f t="shared" si="42"/>
        <v>3.0000000000000001E-3</v>
      </c>
      <c r="R213" s="84">
        <v>0</v>
      </c>
      <c r="S213" s="85">
        <f t="shared" si="43"/>
        <v>0</v>
      </c>
      <c r="X213" s="173"/>
      <c r="Y213" s="250">
        <v>58.719000000000001</v>
      </c>
      <c r="AQ213" s="86" t="s">
        <v>201</v>
      </c>
      <c r="AS213" s="86" t="s">
        <v>134</v>
      </c>
      <c r="AT213" s="86" t="s">
        <v>91</v>
      </c>
      <c r="AX213" s="7" t="s">
        <v>83</v>
      </c>
      <c r="BD213" s="87">
        <f t="shared" si="44"/>
        <v>0</v>
      </c>
      <c r="BE213" s="87">
        <f t="shared" si="45"/>
        <v>58.719000000000001</v>
      </c>
      <c r="BF213" s="87">
        <f t="shared" si="46"/>
        <v>0</v>
      </c>
      <c r="BG213" s="87">
        <f t="shared" si="47"/>
        <v>0</v>
      </c>
      <c r="BH213" s="87">
        <f t="shared" si="48"/>
        <v>0</v>
      </c>
      <c r="BI213" s="7" t="s">
        <v>91</v>
      </c>
      <c r="BJ213" s="88">
        <f t="shared" si="49"/>
        <v>58.719000000000001</v>
      </c>
      <c r="BK213" s="7" t="s">
        <v>151</v>
      </c>
      <c r="BL213" s="86" t="s">
        <v>402</v>
      </c>
    </row>
    <row r="214" spans="1:64" s="1" customFormat="1" ht="24.15" customHeight="1" x14ac:dyDescent="0.2">
      <c r="A214" s="153"/>
      <c r="B214" s="256" t="s">
        <v>403</v>
      </c>
      <c r="C214" s="256" t="s">
        <v>134</v>
      </c>
      <c r="D214" s="257" t="s">
        <v>404</v>
      </c>
      <c r="E214" s="258" t="s">
        <v>374</v>
      </c>
      <c r="F214" s="259" t="s">
        <v>141</v>
      </c>
      <c r="G214" s="260">
        <v>3</v>
      </c>
      <c r="H214" s="260">
        <v>18.263000000000002</v>
      </c>
      <c r="I214" s="260">
        <f t="shared" si="40"/>
        <v>54.789000000000001</v>
      </c>
      <c r="J214" s="89"/>
      <c r="K214" s="102"/>
      <c r="L214" s="90" t="s">
        <v>0</v>
      </c>
      <c r="M214" s="91" t="s">
        <v>28</v>
      </c>
      <c r="N214" s="84">
        <v>0</v>
      </c>
      <c r="O214" s="84">
        <f t="shared" si="41"/>
        <v>0</v>
      </c>
      <c r="P214" s="84">
        <v>1E-3</v>
      </c>
      <c r="Q214" s="84">
        <f t="shared" si="42"/>
        <v>3.0000000000000001E-3</v>
      </c>
      <c r="R214" s="84">
        <v>0</v>
      </c>
      <c r="S214" s="85">
        <f t="shared" si="43"/>
        <v>0</v>
      </c>
      <c r="X214" s="173"/>
      <c r="Y214" s="250">
        <v>54.789000000000001</v>
      </c>
      <c r="AQ214" s="86" t="s">
        <v>201</v>
      </c>
      <c r="AS214" s="86" t="s">
        <v>134</v>
      </c>
      <c r="AT214" s="86" t="s">
        <v>91</v>
      </c>
      <c r="AX214" s="7" t="s">
        <v>83</v>
      </c>
      <c r="BD214" s="87">
        <f t="shared" si="44"/>
        <v>0</v>
      </c>
      <c r="BE214" s="87">
        <f t="shared" si="45"/>
        <v>54.789000000000001</v>
      </c>
      <c r="BF214" s="87">
        <f t="shared" si="46"/>
        <v>0</v>
      </c>
      <c r="BG214" s="87">
        <f t="shared" si="47"/>
        <v>0</v>
      </c>
      <c r="BH214" s="87">
        <f t="shared" si="48"/>
        <v>0</v>
      </c>
      <c r="BI214" s="7" t="s">
        <v>91</v>
      </c>
      <c r="BJ214" s="88">
        <f t="shared" si="49"/>
        <v>54.789000000000001</v>
      </c>
      <c r="BK214" s="7" t="s">
        <v>151</v>
      </c>
      <c r="BL214" s="86" t="s">
        <v>405</v>
      </c>
    </row>
    <row r="215" spans="1:64" s="1" customFormat="1" ht="24.15" customHeight="1" x14ac:dyDescent="0.2">
      <c r="A215" s="80"/>
      <c r="B215" s="186" t="s">
        <v>406</v>
      </c>
      <c r="C215" s="186" t="s">
        <v>134</v>
      </c>
      <c r="D215" s="187" t="s">
        <v>407</v>
      </c>
      <c r="E215" s="188" t="s">
        <v>408</v>
      </c>
      <c r="F215" s="189" t="s">
        <v>141</v>
      </c>
      <c r="G215" s="190">
        <v>3</v>
      </c>
      <c r="H215" s="190">
        <v>861.65099999999995</v>
      </c>
      <c r="I215" s="190">
        <f t="shared" si="40"/>
        <v>2584.953</v>
      </c>
      <c r="J215" s="89"/>
      <c r="K215" s="102"/>
      <c r="L215" s="90" t="s">
        <v>0</v>
      </c>
      <c r="M215" s="91" t="s">
        <v>28</v>
      </c>
      <c r="N215" s="84">
        <v>0</v>
      </c>
      <c r="O215" s="84">
        <f t="shared" si="41"/>
        <v>0</v>
      </c>
      <c r="P215" s="84">
        <v>4.2700000000000002E-2</v>
      </c>
      <c r="Q215" s="84">
        <f t="shared" si="42"/>
        <v>0.12809999999999999</v>
      </c>
      <c r="R215" s="84">
        <v>0</v>
      </c>
      <c r="S215" s="85">
        <f t="shared" si="43"/>
        <v>0</v>
      </c>
      <c r="X215" s="185">
        <v>2584.953</v>
      </c>
      <c r="Y215" s="173"/>
      <c r="AQ215" s="86" t="s">
        <v>201</v>
      </c>
      <c r="AS215" s="86" t="s">
        <v>134</v>
      </c>
      <c r="AT215" s="86" t="s">
        <v>91</v>
      </c>
      <c r="AX215" s="7" t="s">
        <v>83</v>
      </c>
      <c r="BD215" s="87">
        <f t="shared" si="44"/>
        <v>0</v>
      </c>
      <c r="BE215" s="87">
        <f t="shared" si="45"/>
        <v>2584.953</v>
      </c>
      <c r="BF215" s="87">
        <f t="shared" si="46"/>
        <v>0</v>
      </c>
      <c r="BG215" s="87">
        <f t="shared" si="47"/>
        <v>0</v>
      </c>
      <c r="BH215" s="87">
        <f t="shared" si="48"/>
        <v>0</v>
      </c>
      <c r="BI215" s="7" t="s">
        <v>91</v>
      </c>
      <c r="BJ215" s="88">
        <f t="shared" si="49"/>
        <v>2584.953</v>
      </c>
      <c r="BK215" s="7" t="s">
        <v>151</v>
      </c>
      <c r="BL215" s="86" t="s">
        <v>409</v>
      </c>
    </row>
    <row r="216" spans="1:64" s="1" customFormat="1" ht="24.15" customHeight="1" x14ac:dyDescent="0.2">
      <c r="A216" s="80"/>
      <c r="B216" s="251" t="s">
        <v>410</v>
      </c>
      <c r="C216" s="251" t="s">
        <v>86</v>
      </c>
      <c r="D216" s="252" t="s">
        <v>411</v>
      </c>
      <c r="E216" s="253" t="s">
        <v>412</v>
      </c>
      <c r="F216" s="254" t="s">
        <v>141</v>
      </c>
      <c r="G216" s="255">
        <v>1</v>
      </c>
      <c r="H216" s="255">
        <v>116.623</v>
      </c>
      <c r="I216" s="255">
        <f t="shared" si="40"/>
        <v>116.623</v>
      </c>
      <c r="J216" s="81"/>
      <c r="K216" s="102"/>
      <c r="L216" s="82" t="s">
        <v>0</v>
      </c>
      <c r="M216" s="83" t="s">
        <v>28</v>
      </c>
      <c r="N216" s="84">
        <v>4.4926500000000003</v>
      </c>
      <c r="O216" s="84">
        <f t="shared" si="41"/>
        <v>4.4926500000000003</v>
      </c>
      <c r="P216" s="84">
        <v>0</v>
      </c>
      <c r="Q216" s="84">
        <f t="shared" si="42"/>
        <v>0</v>
      </c>
      <c r="R216" s="84">
        <v>0</v>
      </c>
      <c r="S216" s="85">
        <f t="shared" si="43"/>
        <v>0</v>
      </c>
      <c r="X216" s="173"/>
      <c r="Y216" s="250">
        <v>116.623</v>
      </c>
      <c r="AQ216" s="86" t="s">
        <v>151</v>
      </c>
      <c r="AS216" s="86" t="s">
        <v>86</v>
      </c>
      <c r="AT216" s="86" t="s">
        <v>91</v>
      </c>
      <c r="AX216" s="7" t="s">
        <v>83</v>
      </c>
      <c r="BD216" s="87">
        <f t="shared" si="44"/>
        <v>0</v>
      </c>
      <c r="BE216" s="87">
        <f t="shared" si="45"/>
        <v>116.623</v>
      </c>
      <c r="BF216" s="87">
        <f t="shared" si="46"/>
        <v>0</v>
      </c>
      <c r="BG216" s="87">
        <f t="shared" si="47"/>
        <v>0</v>
      </c>
      <c r="BH216" s="87">
        <f t="shared" si="48"/>
        <v>0</v>
      </c>
      <c r="BI216" s="7" t="s">
        <v>91</v>
      </c>
      <c r="BJ216" s="88">
        <f t="shared" si="49"/>
        <v>116.623</v>
      </c>
      <c r="BK216" s="7" t="s">
        <v>151</v>
      </c>
      <c r="BL216" s="86" t="s">
        <v>413</v>
      </c>
    </row>
    <row r="217" spans="1:64" s="1" customFormat="1" ht="24.15" customHeight="1" x14ac:dyDescent="0.2">
      <c r="A217" s="80"/>
      <c r="B217" s="186" t="s">
        <v>414</v>
      </c>
      <c r="C217" s="186" t="s">
        <v>134</v>
      </c>
      <c r="D217" s="187" t="s">
        <v>415</v>
      </c>
      <c r="E217" s="188" t="s">
        <v>416</v>
      </c>
      <c r="F217" s="189" t="s">
        <v>141</v>
      </c>
      <c r="G217" s="190">
        <v>1</v>
      </c>
      <c r="H217" s="190">
        <v>1080.337</v>
      </c>
      <c r="I217" s="190">
        <f t="shared" si="40"/>
        <v>1080.337</v>
      </c>
      <c r="J217" s="89"/>
      <c r="K217" s="102"/>
      <c r="L217" s="90" t="s">
        <v>0</v>
      </c>
      <c r="M217" s="91" t="s">
        <v>28</v>
      </c>
      <c r="N217" s="84">
        <v>0</v>
      </c>
      <c r="O217" s="84">
        <f t="shared" si="41"/>
        <v>0</v>
      </c>
      <c r="P217" s="84">
        <v>0.17499999999999999</v>
      </c>
      <c r="Q217" s="84">
        <f t="shared" si="42"/>
        <v>0.17499999999999999</v>
      </c>
      <c r="R217" s="84">
        <v>0</v>
      </c>
      <c r="S217" s="85">
        <f t="shared" si="43"/>
        <v>0</v>
      </c>
      <c r="X217" s="185">
        <v>1080.337</v>
      </c>
      <c r="Y217" s="173"/>
      <c r="AQ217" s="86" t="s">
        <v>201</v>
      </c>
      <c r="AS217" s="86" t="s">
        <v>134</v>
      </c>
      <c r="AT217" s="86" t="s">
        <v>91</v>
      </c>
      <c r="AX217" s="7" t="s">
        <v>83</v>
      </c>
      <c r="BD217" s="87">
        <f t="shared" si="44"/>
        <v>0</v>
      </c>
      <c r="BE217" s="87">
        <f t="shared" si="45"/>
        <v>1080.337</v>
      </c>
      <c r="BF217" s="87">
        <f t="shared" si="46"/>
        <v>0</v>
      </c>
      <c r="BG217" s="87">
        <f t="shared" si="47"/>
        <v>0</v>
      </c>
      <c r="BH217" s="87">
        <f t="shared" si="48"/>
        <v>0</v>
      </c>
      <c r="BI217" s="7" t="s">
        <v>91</v>
      </c>
      <c r="BJ217" s="88">
        <f t="shared" si="49"/>
        <v>1080.337</v>
      </c>
      <c r="BK217" s="7" t="s">
        <v>151</v>
      </c>
      <c r="BL217" s="86" t="s">
        <v>417</v>
      </c>
    </row>
    <row r="218" spans="1:64" s="1" customFormat="1" ht="24.15" customHeight="1" x14ac:dyDescent="0.2">
      <c r="A218" s="80"/>
      <c r="B218" s="180" t="s">
        <v>418</v>
      </c>
      <c r="C218" s="180" t="s">
        <v>86</v>
      </c>
      <c r="D218" s="181" t="s">
        <v>419</v>
      </c>
      <c r="E218" s="182" t="s">
        <v>420</v>
      </c>
      <c r="F218" s="183" t="s">
        <v>191</v>
      </c>
      <c r="G218" s="184">
        <v>0.309</v>
      </c>
      <c r="H218" s="184">
        <v>52.765000000000001</v>
      </c>
      <c r="I218" s="184">
        <f t="shared" si="40"/>
        <v>16.303999999999998</v>
      </c>
      <c r="J218" s="81"/>
      <c r="K218" s="102"/>
      <c r="L218" s="82" t="s">
        <v>0</v>
      </c>
      <c r="M218" s="83" t="s">
        <v>28</v>
      </c>
      <c r="N218" s="84">
        <v>3.3029999999999999</v>
      </c>
      <c r="O218" s="84">
        <f t="shared" si="41"/>
        <v>1.020627</v>
      </c>
      <c r="P218" s="84">
        <v>0</v>
      </c>
      <c r="Q218" s="84">
        <f t="shared" si="42"/>
        <v>0</v>
      </c>
      <c r="R218" s="84">
        <v>0</v>
      </c>
      <c r="S218" s="85">
        <f t="shared" si="43"/>
        <v>0</v>
      </c>
      <c r="X218" s="185">
        <v>16.303999999999998</v>
      </c>
      <c r="Y218" s="173"/>
      <c r="AQ218" s="86" t="s">
        <v>151</v>
      </c>
      <c r="AS218" s="86" t="s">
        <v>86</v>
      </c>
      <c r="AT218" s="86" t="s">
        <v>91</v>
      </c>
      <c r="AX218" s="7" t="s">
        <v>83</v>
      </c>
      <c r="BD218" s="87">
        <f t="shared" si="44"/>
        <v>0</v>
      </c>
      <c r="BE218" s="87">
        <f t="shared" si="45"/>
        <v>16.303999999999998</v>
      </c>
      <c r="BF218" s="87">
        <f t="shared" si="46"/>
        <v>0</v>
      </c>
      <c r="BG218" s="87">
        <f t="shared" si="47"/>
        <v>0</v>
      </c>
      <c r="BH218" s="87">
        <f t="shared" si="48"/>
        <v>0</v>
      </c>
      <c r="BI218" s="7" t="s">
        <v>91</v>
      </c>
      <c r="BJ218" s="88">
        <f t="shared" si="49"/>
        <v>16.303999999999998</v>
      </c>
      <c r="BK218" s="7" t="s">
        <v>151</v>
      </c>
      <c r="BL218" s="86" t="s">
        <v>421</v>
      </c>
    </row>
    <row r="219" spans="1:64" s="1" customFormat="1" ht="24.15" customHeight="1" x14ac:dyDescent="0.2">
      <c r="A219" s="80"/>
      <c r="B219" s="180" t="s">
        <v>422</v>
      </c>
      <c r="C219" s="180" t="s">
        <v>86</v>
      </c>
      <c r="D219" s="181" t="s">
        <v>423</v>
      </c>
      <c r="E219" s="182" t="s">
        <v>424</v>
      </c>
      <c r="F219" s="183" t="s">
        <v>191</v>
      </c>
      <c r="G219" s="184">
        <v>0.309</v>
      </c>
      <c r="H219" s="184">
        <v>28.135000000000002</v>
      </c>
      <c r="I219" s="184">
        <f t="shared" si="40"/>
        <v>8.6940000000000008</v>
      </c>
      <c r="J219" s="81"/>
      <c r="K219" s="102"/>
      <c r="L219" s="82" t="s">
        <v>0</v>
      </c>
      <c r="M219" s="83" t="s">
        <v>28</v>
      </c>
      <c r="N219" s="84">
        <v>1.1160000000000001</v>
      </c>
      <c r="O219" s="84">
        <f t="shared" si="41"/>
        <v>0.34484400000000004</v>
      </c>
      <c r="P219" s="84">
        <v>0</v>
      </c>
      <c r="Q219" s="84">
        <f t="shared" si="42"/>
        <v>0</v>
      </c>
      <c r="R219" s="84">
        <v>0</v>
      </c>
      <c r="S219" s="85">
        <f t="shared" si="43"/>
        <v>0</v>
      </c>
      <c r="X219" s="185">
        <v>6.1849999999999996</v>
      </c>
      <c r="Y219" s="250">
        <v>2.5089999999999999</v>
      </c>
      <c r="AQ219" s="86" t="s">
        <v>151</v>
      </c>
      <c r="AS219" s="86" t="s">
        <v>86</v>
      </c>
      <c r="AT219" s="86" t="s">
        <v>91</v>
      </c>
      <c r="AX219" s="7" t="s">
        <v>83</v>
      </c>
      <c r="BD219" s="87">
        <f t="shared" si="44"/>
        <v>0</v>
      </c>
      <c r="BE219" s="87">
        <f t="shared" si="45"/>
        <v>8.6940000000000008</v>
      </c>
      <c r="BF219" s="87">
        <f t="shared" si="46"/>
        <v>0</v>
      </c>
      <c r="BG219" s="87">
        <f t="shared" si="47"/>
        <v>0</v>
      </c>
      <c r="BH219" s="87">
        <f t="shared" si="48"/>
        <v>0</v>
      </c>
      <c r="BI219" s="7" t="s">
        <v>91</v>
      </c>
      <c r="BJ219" s="88">
        <f t="shared" si="49"/>
        <v>8.6940000000000008</v>
      </c>
      <c r="BK219" s="7" t="s">
        <v>151</v>
      </c>
      <c r="BL219" s="86" t="s">
        <v>425</v>
      </c>
    </row>
    <row r="220" spans="1:64" s="6" customFormat="1" ht="22.95" customHeight="1" x14ac:dyDescent="0.25">
      <c r="A220" s="69"/>
      <c r="C220" s="70" t="s">
        <v>44</v>
      </c>
      <c r="D220" s="78" t="s">
        <v>426</v>
      </c>
      <c r="E220" s="78" t="s">
        <v>427</v>
      </c>
      <c r="I220" s="79">
        <f>BJ220</f>
        <v>45753.553</v>
      </c>
      <c r="K220" s="102"/>
      <c r="L220" s="73"/>
      <c r="O220" s="74">
        <f>SUM(O221:O222)</f>
        <v>9.9060179999999995</v>
      </c>
      <c r="Q220" s="74">
        <f>SUM(Q221:Q222)</f>
        <v>0</v>
      </c>
      <c r="S220" s="75">
        <f>SUM(S221:S222)</f>
        <v>8.3999999999999995E-3</v>
      </c>
      <c r="Y220" s="135"/>
      <c r="AQ220" s="70" t="s">
        <v>91</v>
      </c>
      <c r="AS220" s="76" t="s">
        <v>44</v>
      </c>
      <c r="AT220" s="76" t="s">
        <v>46</v>
      </c>
      <c r="AX220" s="70" t="s">
        <v>83</v>
      </c>
      <c r="BJ220" s="77">
        <f>SUM(BJ221:BJ222)</f>
        <v>45753.553</v>
      </c>
    </row>
    <row r="221" spans="1:64" s="1" customFormat="1" ht="44.25" customHeight="1" x14ac:dyDescent="0.2">
      <c r="A221" s="80"/>
      <c r="B221" s="142" t="s">
        <v>428</v>
      </c>
      <c r="C221" s="142" t="s">
        <v>86</v>
      </c>
      <c r="D221" s="143" t="s">
        <v>429</v>
      </c>
      <c r="E221" s="144" t="s">
        <v>430</v>
      </c>
      <c r="F221" s="145" t="s">
        <v>141</v>
      </c>
      <c r="G221" s="146">
        <v>1</v>
      </c>
      <c r="H221" s="146">
        <v>45705.951000000001</v>
      </c>
      <c r="I221" s="146">
        <f>ROUND(H221*G221,3)</f>
        <v>45705.951000000001</v>
      </c>
      <c r="J221" s="118"/>
      <c r="K221" s="139">
        <v>33437</v>
      </c>
      <c r="L221" s="82" t="s">
        <v>0</v>
      </c>
      <c r="M221" s="83" t="s">
        <v>28</v>
      </c>
      <c r="N221" s="84">
        <v>9.2044800000000002</v>
      </c>
      <c r="O221" s="84">
        <f>N221*G221</f>
        <v>9.2044800000000002</v>
      </c>
      <c r="P221" s="84">
        <v>0</v>
      </c>
      <c r="Q221" s="84">
        <f>P221*G221</f>
        <v>0</v>
      </c>
      <c r="R221" s="84">
        <v>0</v>
      </c>
      <c r="S221" s="85">
        <f>R221*G221</f>
        <v>0</v>
      </c>
      <c r="W221" s="154">
        <v>12268.950999999999</v>
      </c>
      <c r="Y221" s="173"/>
      <c r="AA221" s="88"/>
      <c r="AQ221" s="86" t="s">
        <v>151</v>
      </c>
      <c r="AS221" s="86" t="s">
        <v>86</v>
      </c>
      <c r="AT221" s="86" t="s">
        <v>91</v>
      </c>
      <c r="AX221" s="7" t="s">
        <v>83</v>
      </c>
      <c r="BD221" s="87">
        <f>IF(M221="základná",I221,0)</f>
        <v>0</v>
      </c>
      <c r="BE221" s="87">
        <f>IF(M221="znížená",I221,0)</f>
        <v>45705.951000000001</v>
      </c>
      <c r="BF221" s="87">
        <f>IF(M221="zákl. prenesená",I221,0)</f>
        <v>0</v>
      </c>
      <c r="BG221" s="87">
        <f>IF(M221="zníž. prenesená",I221,0)</f>
        <v>0</v>
      </c>
      <c r="BH221" s="87">
        <f>IF(M221="nulová",I221,0)</f>
        <v>0</v>
      </c>
      <c r="BI221" s="7" t="s">
        <v>91</v>
      </c>
      <c r="BJ221" s="88">
        <f>ROUND(H221*G221,3)</f>
        <v>45705.951000000001</v>
      </c>
      <c r="BK221" s="7" t="s">
        <v>151</v>
      </c>
      <c r="BL221" s="86" t="s">
        <v>431</v>
      </c>
    </row>
    <row r="222" spans="1:64" s="1" customFormat="1" ht="21.75" customHeight="1" x14ac:dyDescent="0.2">
      <c r="A222" s="80"/>
      <c r="B222" s="106" t="s">
        <v>432</v>
      </c>
      <c r="C222" s="106" t="s">
        <v>86</v>
      </c>
      <c r="D222" s="107" t="s">
        <v>433</v>
      </c>
      <c r="E222" s="108" t="s">
        <v>434</v>
      </c>
      <c r="F222" s="109" t="s">
        <v>141</v>
      </c>
      <c r="G222" s="110">
        <v>2</v>
      </c>
      <c r="H222" s="110">
        <v>23.800999999999998</v>
      </c>
      <c r="I222" s="110">
        <f>ROUND(H222*G222,3)</f>
        <v>47.601999999999997</v>
      </c>
      <c r="J222" s="118"/>
      <c r="K222" s="131"/>
      <c r="L222" s="82" t="s">
        <v>0</v>
      </c>
      <c r="M222" s="83" t="s">
        <v>28</v>
      </c>
      <c r="N222" s="84">
        <v>0.350769</v>
      </c>
      <c r="O222" s="84">
        <f>N222*G222</f>
        <v>0.70153799999999999</v>
      </c>
      <c r="P222" s="84">
        <v>0</v>
      </c>
      <c r="Q222" s="84">
        <f>P222*G222</f>
        <v>0</v>
      </c>
      <c r="R222" s="84">
        <v>4.1999999999999997E-3</v>
      </c>
      <c r="S222" s="85">
        <f>R222*G222</f>
        <v>8.3999999999999995E-3</v>
      </c>
      <c r="U222" s="132">
        <v>47.601999999999997</v>
      </c>
      <c r="Y222" s="173"/>
      <c r="AQ222" s="86" t="s">
        <v>151</v>
      </c>
      <c r="AS222" s="86" t="s">
        <v>86</v>
      </c>
      <c r="AT222" s="86" t="s">
        <v>91</v>
      </c>
      <c r="AX222" s="7" t="s">
        <v>83</v>
      </c>
      <c r="BD222" s="87">
        <f>IF(M222="základná",I222,0)</f>
        <v>0</v>
      </c>
      <c r="BE222" s="87">
        <f>IF(M222="znížená",I222,0)</f>
        <v>47.601999999999997</v>
      </c>
      <c r="BF222" s="87">
        <f>IF(M222="zákl. prenesená",I222,0)</f>
        <v>0</v>
      </c>
      <c r="BG222" s="87">
        <f>IF(M222="zníž. prenesená",I222,0)</f>
        <v>0</v>
      </c>
      <c r="BH222" s="87">
        <f>IF(M222="nulová",I222,0)</f>
        <v>0</v>
      </c>
      <c r="BI222" s="7" t="s">
        <v>91</v>
      </c>
      <c r="BJ222" s="88">
        <f>ROUND(H222*G222,3)</f>
        <v>47.601999999999997</v>
      </c>
      <c r="BK222" s="7" t="s">
        <v>151</v>
      </c>
      <c r="BL222" s="86" t="s">
        <v>435</v>
      </c>
    </row>
    <row r="223" spans="1:64" s="6" customFormat="1" ht="22.95" customHeight="1" x14ac:dyDescent="0.25">
      <c r="A223" s="69"/>
      <c r="C223" s="70" t="s">
        <v>44</v>
      </c>
      <c r="D223" s="78" t="s">
        <v>436</v>
      </c>
      <c r="E223" s="78" t="s">
        <v>437</v>
      </c>
      <c r="I223" s="79">
        <f>BJ223</f>
        <v>3955.0639999999999</v>
      </c>
      <c r="K223" s="102"/>
      <c r="L223" s="73"/>
      <c r="O223" s="74">
        <f>SUM(O224:O228)</f>
        <v>87.637012799999994</v>
      </c>
      <c r="Q223" s="74">
        <f>SUM(Q224:Q228)</f>
        <v>0.25661119999999998</v>
      </c>
      <c r="S223" s="75">
        <f>SUM(S224:S228)</f>
        <v>0</v>
      </c>
      <c r="Y223" s="135"/>
      <c r="AQ223" s="70" t="s">
        <v>91</v>
      </c>
      <c r="AS223" s="76" t="s">
        <v>44</v>
      </c>
      <c r="AT223" s="76" t="s">
        <v>46</v>
      </c>
      <c r="AX223" s="70" t="s">
        <v>83</v>
      </c>
      <c r="BJ223" s="77">
        <f>SUM(BJ224:BJ228)</f>
        <v>3955.0639999999999</v>
      </c>
    </row>
    <row r="224" spans="1:64" s="1" customFormat="1" ht="24.15" customHeight="1" x14ac:dyDescent="0.2">
      <c r="A224" s="80"/>
      <c r="B224" s="180" t="s">
        <v>438</v>
      </c>
      <c r="C224" s="180" t="s">
        <v>86</v>
      </c>
      <c r="D224" s="181" t="s">
        <v>439</v>
      </c>
      <c r="E224" s="182" t="s">
        <v>440</v>
      </c>
      <c r="F224" s="183" t="s">
        <v>89</v>
      </c>
      <c r="G224" s="184">
        <v>386</v>
      </c>
      <c r="H224" s="184">
        <v>0.16300000000000001</v>
      </c>
      <c r="I224" s="184">
        <f>ROUND(H224*G224,3)</f>
        <v>62.917999999999999</v>
      </c>
      <c r="J224" s="81"/>
      <c r="K224" s="102"/>
      <c r="L224" s="82" t="s">
        <v>0</v>
      </c>
      <c r="M224" s="83" t="s">
        <v>28</v>
      </c>
      <c r="N224" s="84">
        <v>9.1299999999999992E-3</v>
      </c>
      <c r="O224" s="84">
        <f>N224*G224</f>
        <v>3.5241799999999999</v>
      </c>
      <c r="P224" s="84">
        <v>0</v>
      </c>
      <c r="Q224" s="84">
        <f>P224*G224</f>
        <v>0</v>
      </c>
      <c r="R224" s="84">
        <v>0</v>
      </c>
      <c r="S224" s="85">
        <f>R224*G224</f>
        <v>0</v>
      </c>
      <c r="X224" s="185">
        <v>62.917999999999999</v>
      </c>
      <c r="Y224" s="173"/>
      <c r="AQ224" s="86" t="s">
        <v>151</v>
      </c>
      <c r="AS224" s="86" t="s">
        <v>86</v>
      </c>
      <c r="AT224" s="86" t="s">
        <v>91</v>
      </c>
      <c r="AX224" s="7" t="s">
        <v>83</v>
      </c>
      <c r="BD224" s="87">
        <f>IF(M224="základná",I224,0)</f>
        <v>0</v>
      </c>
      <c r="BE224" s="87">
        <f>IF(M224="znížená",I224,0)</f>
        <v>62.917999999999999</v>
      </c>
      <c r="BF224" s="87">
        <f>IF(M224="zákl. prenesená",I224,0)</f>
        <v>0</v>
      </c>
      <c r="BG224" s="87">
        <f>IF(M224="zníž. prenesená",I224,0)</f>
        <v>0</v>
      </c>
      <c r="BH224" s="87">
        <f>IF(M224="nulová",I224,0)</f>
        <v>0</v>
      </c>
      <c r="BI224" s="7" t="s">
        <v>91</v>
      </c>
      <c r="BJ224" s="88">
        <f>ROUND(H224*G224,3)</f>
        <v>62.917999999999999</v>
      </c>
      <c r="BK224" s="7" t="s">
        <v>151</v>
      </c>
      <c r="BL224" s="86" t="s">
        <v>441</v>
      </c>
    </row>
    <row r="225" spans="1:64" s="1" customFormat="1" ht="33" customHeight="1" x14ac:dyDescent="0.2">
      <c r="A225" s="80"/>
      <c r="B225" s="180" t="s">
        <v>442</v>
      </c>
      <c r="C225" s="180" t="s">
        <v>86</v>
      </c>
      <c r="D225" s="181" t="s">
        <v>443</v>
      </c>
      <c r="E225" s="182" t="s">
        <v>444</v>
      </c>
      <c r="F225" s="183" t="s">
        <v>89</v>
      </c>
      <c r="G225" s="184">
        <v>386</v>
      </c>
      <c r="H225" s="184">
        <v>4.41</v>
      </c>
      <c r="I225" s="184">
        <f>ROUND(H225*G225,3)</f>
        <v>1702.26</v>
      </c>
      <c r="J225" s="81"/>
      <c r="K225" s="102"/>
      <c r="L225" s="82" t="s">
        <v>0</v>
      </c>
      <c r="M225" s="83" t="s">
        <v>28</v>
      </c>
      <c r="N225" s="84">
        <v>9.4009999999999996E-2</v>
      </c>
      <c r="O225" s="84">
        <f>N225*G225</f>
        <v>36.287860000000002</v>
      </c>
      <c r="P225" s="84">
        <v>2.7999999999999998E-4</v>
      </c>
      <c r="Q225" s="84">
        <f>P225*G225</f>
        <v>0.10808</v>
      </c>
      <c r="R225" s="84">
        <v>0</v>
      </c>
      <c r="S225" s="85">
        <f>R225*G225</f>
        <v>0</v>
      </c>
      <c r="X225" s="185">
        <v>1702.26</v>
      </c>
      <c r="Y225" s="173"/>
      <c r="AQ225" s="86" t="s">
        <v>151</v>
      </c>
      <c r="AS225" s="86" t="s">
        <v>86</v>
      </c>
      <c r="AT225" s="86" t="s">
        <v>91</v>
      </c>
      <c r="AX225" s="7" t="s">
        <v>83</v>
      </c>
      <c r="BD225" s="87">
        <f>IF(M225="základná",I225,0)</f>
        <v>0</v>
      </c>
      <c r="BE225" s="87">
        <f>IF(M225="znížená",I225,0)</f>
        <v>1702.26</v>
      </c>
      <c r="BF225" s="87">
        <f>IF(M225="zákl. prenesená",I225,0)</f>
        <v>0</v>
      </c>
      <c r="BG225" s="87">
        <f>IF(M225="zníž. prenesená",I225,0)</f>
        <v>0</v>
      </c>
      <c r="BH225" s="87">
        <f>IF(M225="nulová",I225,0)</f>
        <v>0</v>
      </c>
      <c r="BI225" s="7" t="s">
        <v>91</v>
      </c>
      <c r="BJ225" s="88">
        <f>ROUND(H225*G225,3)</f>
        <v>1702.26</v>
      </c>
      <c r="BK225" s="7" t="s">
        <v>151</v>
      </c>
      <c r="BL225" s="86" t="s">
        <v>445</v>
      </c>
    </row>
    <row r="226" spans="1:64" s="1" customFormat="1" ht="33" customHeight="1" x14ac:dyDescent="0.2">
      <c r="A226" s="80"/>
      <c r="B226" s="180" t="s">
        <v>446</v>
      </c>
      <c r="C226" s="180" t="s">
        <v>86</v>
      </c>
      <c r="D226" s="181" t="s">
        <v>447</v>
      </c>
      <c r="E226" s="182" t="s">
        <v>448</v>
      </c>
      <c r="F226" s="183" t="s">
        <v>89</v>
      </c>
      <c r="G226" s="184">
        <v>300</v>
      </c>
      <c r="H226" s="184">
        <v>4.4269999999999996</v>
      </c>
      <c r="I226" s="184">
        <f>ROUND(H226*G226,3)</f>
        <v>1328.1</v>
      </c>
      <c r="J226" s="105"/>
      <c r="K226" s="131"/>
      <c r="L226" s="265" t="s">
        <v>0</v>
      </c>
      <c r="M226" s="266" t="s">
        <v>28</v>
      </c>
      <c r="N226" s="267">
        <v>9.9080000000000001E-2</v>
      </c>
      <c r="O226" s="267">
        <f>N226*G226</f>
        <v>29.724</v>
      </c>
      <c r="P226" s="267">
        <v>3.2000000000000003E-4</v>
      </c>
      <c r="Q226" s="267">
        <f>P226*G226</f>
        <v>9.6000000000000002E-2</v>
      </c>
      <c r="R226" s="267">
        <v>0</v>
      </c>
      <c r="S226" s="268">
        <f>R226*G226</f>
        <v>0</v>
      </c>
      <c r="T226" s="173"/>
      <c r="U226" s="173"/>
      <c r="V226" s="173"/>
      <c r="W226" s="173"/>
      <c r="X226" s="185">
        <v>1328.1</v>
      </c>
      <c r="Y226" s="173"/>
      <c r="AQ226" s="86" t="s">
        <v>151</v>
      </c>
      <c r="AS226" s="86" t="s">
        <v>86</v>
      </c>
      <c r="AT226" s="86" t="s">
        <v>91</v>
      </c>
      <c r="AX226" s="7" t="s">
        <v>83</v>
      </c>
      <c r="BD226" s="87">
        <f>IF(M226="základná",I226,0)</f>
        <v>0</v>
      </c>
      <c r="BE226" s="87">
        <f>IF(M226="znížená",I226,0)</f>
        <v>1328.1</v>
      </c>
      <c r="BF226" s="87">
        <f>IF(M226="zákl. prenesená",I226,0)</f>
        <v>0</v>
      </c>
      <c r="BG226" s="87">
        <f>IF(M226="zníž. prenesená",I226,0)</f>
        <v>0</v>
      </c>
      <c r="BH226" s="87">
        <f>IF(M226="nulová",I226,0)</f>
        <v>0</v>
      </c>
      <c r="BI226" s="7" t="s">
        <v>91</v>
      </c>
      <c r="BJ226" s="88">
        <f>ROUND(H226*G226,3)</f>
        <v>1328.1</v>
      </c>
      <c r="BK226" s="7" t="s">
        <v>151</v>
      </c>
      <c r="BL226" s="86" t="s">
        <v>449</v>
      </c>
    </row>
    <row r="227" spans="1:64" s="1" customFormat="1" ht="33" customHeight="1" x14ac:dyDescent="0.2">
      <c r="A227" s="80"/>
      <c r="B227" s="180" t="s">
        <v>450</v>
      </c>
      <c r="C227" s="180" t="s">
        <v>86</v>
      </c>
      <c r="D227" s="181" t="s">
        <v>451</v>
      </c>
      <c r="E227" s="182" t="s">
        <v>452</v>
      </c>
      <c r="F227" s="183" t="s">
        <v>89</v>
      </c>
      <c r="G227" s="184">
        <v>164.16</v>
      </c>
      <c r="H227" s="184">
        <v>5.0380000000000003</v>
      </c>
      <c r="I227" s="184">
        <f>ROUND(H227*G227,3)</f>
        <v>827.03800000000001</v>
      </c>
      <c r="J227" s="81"/>
      <c r="K227" s="102"/>
      <c r="L227" s="82" t="s">
        <v>0</v>
      </c>
      <c r="M227" s="83" t="s">
        <v>28</v>
      </c>
      <c r="N227" s="84">
        <v>9.9080000000000001E-2</v>
      </c>
      <c r="O227" s="84">
        <f>N227*G227</f>
        <v>16.264972799999999</v>
      </c>
      <c r="P227" s="84">
        <v>3.2000000000000003E-4</v>
      </c>
      <c r="Q227" s="84">
        <f>P227*G227</f>
        <v>5.25312E-2</v>
      </c>
      <c r="R227" s="84">
        <v>0</v>
      </c>
      <c r="S227" s="85">
        <f>R227*G227</f>
        <v>0</v>
      </c>
      <c r="X227" s="185">
        <v>827.03800000000001</v>
      </c>
      <c r="Y227" s="173"/>
      <c r="AQ227" s="86" t="s">
        <v>151</v>
      </c>
      <c r="AS227" s="86" t="s">
        <v>86</v>
      </c>
      <c r="AT227" s="86" t="s">
        <v>91</v>
      </c>
      <c r="AX227" s="7" t="s">
        <v>83</v>
      </c>
      <c r="BD227" s="87">
        <f>IF(M227="základná",I227,0)</f>
        <v>0</v>
      </c>
      <c r="BE227" s="87">
        <f>IF(M227="znížená",I227,0)</f>
        <v>827.03800000000001</v>
      </c>
      <c r="BF227" s="87">
        <f>IF(M227="zákl. prenesená",I227,0)</f>
        <v>0</v>
      </c>
      <c r="BG227" s="87">
        <f>IF(M227="zníž. prenesená",I227,0)</f>
        <v>0</v>
      </c>
      <c r="BH227" s="87">
        <f>IF(M227="nulová",I227,0)</f>
        <v>0</v>
      </c>
      <c r="BI227" s="7" t="s">
        <v>91</v>
      </c>
      <c r="BJ227" s="88">
        <f>ROUND(H227*G227,3)</f>
        <v>827.03800000000001</v>
      </c>
      <c r="BK227" s="7" t="s">
        <v>151</v>
      </c>
      <c r="BL227" s="86" t="s">
        <v>453</v>
      </c>
    </row>
    <row r="228" spans="1:64" s="1" customFormat="1" ht="37.950000000000003" customHeight="1" x14ac:dyDescent="0.2">
      <c r="A228" s="153"/>
      <c r="B228" s="251" t="s">
        <v>454</v>
      </c>
      <c r="C228" s="251" t="s">
        <v>86</v>
      </c>
      <c r="D228" s="252" t="s">
        <v>455</v>
      </c>
      <c r="E228" s="253" t="s">
        <v>456</v>
      </c>
      <c r="F228" s="254" t="s">
        <v>95</v>
      </c>
      <c r="G228" s="255">
        <v>68</v>
      </c>
      <c r="H228" s="255">
        <v>0.51100000000000001</v>
      </c>
      <c r="I228" s="255">
        <f>ROUND(H228*G228,3)</f>
        <v>34.747999999999998</v>
      </c>
      <c r="J228" s="81"/>
      <c r="K228" s="102"/>
      <c r="L228" s="82" t="s">
        <v>0</v>
      </c>
      <c r="M228" s="83" t="s">
        <v>28</v>
      </c>
      <c r="N228" s="84">
        <v>2.7E-2</v>
      </c>
      <c r="O228" s="84">
        <f>N228*G228</f>
        <v>1.8360000000000001</v>
      </c>
      <c r="P228" s="84">
        <v>0</v>
      </c>
      <c r="Q228" s="84">
        <f>P228*G228</f>
        <v>0</v>
      </c>
      <c r="R228" s="84">
        <v>0</v>
      </c>
      <c r="S228" s="85">
        <f>R228*G228</f>
        <v>0</v>
      </c>
      <c r="X228" s="173"/>
      <c r="Y228" s="255">
        <v>34.747999999999998</v>
      </c>
      <c r="AQ228" s="86" t="s">
        <v>151</v>
      </c>
      <c r="AS228" s="86" t="s">
        <v>86</v>
      </c>
      <c r="AT228" s="86" t="s">
        <v>91</v>
      </c>
      <c r="AX228" s="7" t="s">
        <v>83</v>
      </c>
      <c r="BD228" s="87">
        <f>IF(M228="základná",I228,0)</f>
        <v>0</v>
      </c>
      <c r="BE228" s="87">
        <f>IF(M228="znížená",I228,0)</f>
        <v>34.747999999999998</v>
      </c>
      <c r="BF228" s="87">
        <f>IF(M228="zákl. prenesená",I228,0)</f>
        <v>0</v>
      </c>
      <c r="BG228" s="87">
        <f>IF(M228="zníž. prenesená",I228,0)</f>
        <v>0</v>
      </c>
      <c r="BH228" s="87">
        <f>IF(M228="nulová",I228,0)</f>
        <v>0</v>
      </c>
      <c r="BI228" s="7" t="s">
        <v>91</v>
      </c>
      <c r="BJ228" s="88">
        <f>ROUND(H228*G228,3)</f>
        <v>34.747999999999998</v>
      </c>
      <c r="BK228" s="7" t="s">
        <v>151</v>
      </c>
      <c r="BL228" s="86" t="s">
        <v>457</v>
      </c>
    </row>
    <row r="229" spans="1:64" s="6" customFormat="1" ht="25.95" customHeight="1" x14ac:dyDescent="0.25">
      <c r="A229" s="69"/>
      <c r="C229" s="70" t="s">
        <v>44</v>
      </c>
      <c r="D229" s="71" t="s">
        <v>134</v>
      </c>
      <c r="E229" s="71" t="s">
        <v>458</v>
      </c>
      <c r="I229" s="72">
        <f>BJ229</f>
        <v>12124.485000000002</v>
      </c>
      <c r="K229" s="102"/>
      <c r="L229" s="73"/>
      <c r="O229" s="74">
        <f>O230</f>
        <v>129.15</v>
      </c>
      <c r="Q229" s="74">
        <f>Q230</f>
        <v>0.42765999999999998</v>
      </c>
      <c r="S229" s="75">
        <f>S230</f>
        <v>7.0000000000000007E-2</v>
      </c>
      <c r="Y229" s="135"/>
      <c r="AQ229" s="70" t="s">
        <v>84</v>
      </c>
      <c r="AS229" s="76" t="s">
        <v>44</v>
      </c>
      <c r="AT229" s="76" t="s">
        <v>45</v>
      </c>
      <c r="AX229" s="70" t="s">
        <v>83</v>
      </c>
      <c r="BJ229" s="77">
        <f>BJ230</f>
        <v>12124.485000000002</v>
      </c>
    </row>
    <row r="230" spans="1:64" s="6" customFormat="1" ht="22.95" customHeight="1" x14ac:dyDescent="0.25">
      <c r="A230" s="69"/>
      <c r="C230" s="70" t="s">
        <v>44</v>
      </c>
      <c r="D230" s="78" t="s">
        <v>459</v>
      </c>
      <c r="E230" s="78" t="s">
        <v>460</v>
      </c>
      <c r="I230" s="79">
        <f>BJ230</f>
        <v>12124.485000000002</v>
      </c>
      <c r="K230" s="102"/>
      <c r="L230" s="73"/>
      <c r="O230" s="74">
        <f>SUM(O231:O256)</f>
        <v>129.15</v>
      </c>
      <c r="Q230" s="74">
        <f>SUM(Q231:Q256)</f>
        <v>0.42765999999999998</v>
      </c>
      <c r="S230" s="75">
        <f>SUM(S231:S256)</f>
        <v>7.0000000000000007E-2</v>
      </c>
      <c r="Y230" s="135"/>
      <c r="AQ230" s="70" t="s">
        <v>84</v>
      </c>
      <c r="AS230" s="76" t="s">
        <v>44</v>
      </c>
      <c r="AT230" s="76" t="s">
        <v>46</v>
      </c>
      <c r="AX230" s="70" t="s">
        <v>83</v>
      </c>
      <c r="BJ230" s="77">
        <f>SUM(BJ231:BJ256)</f>
        <v>12124.485000000002</v>
      </c>
    </row>
    <row r="231" spans="1:64" s="1" customFormat="1" ht="24.15" customHeight="1" x14ac:dyDescent="0.2">
      <c r="A231" s="80"/>
      <c r="B231" s="251" t="s">
        <v>461</v>
      </c>
      <c r="C231" s="251" t="s">
        <v>86</v>
      </c>
      <c r="D231" s="252" t="s">
        <v>462</v>
      </c>
      <c r="E231" s="253" t="s">
        <v>463</v>
      </c>
      <c r="F231" s="254" t="s">
        <v>95</v>
      </c>
      <c r="G231" s="255">
        <v>520</v>
      </c>
      <c r="H231" s="255">
        <v>1.7490000000000001</v>
      </c>
      <c r="I231" s="255">
        <f t="shared" ref="I231:I256" si="50">ROUND(H231*G231,3)</f>
        <v>909.48</v>
      </c>
      <c r="J231" s="81"/>
      <c r="K231" s="102"/>
      <c r="L231" s="82" t="s">
        <v>0</v>
      </c>
      <c r="M231" s="83" t="s">
        <v>28</v>
      </c>
      <c r="N231" s="84">
        <v>9.8000000000000004E-2</v>
      </c>
      <c r="O231" s="84">
        <f t="shared" ref="O231:O256" si="51">N231*G231</f>
        <v>50.96</v>
      </c>
      <c r="P231" s="84">
        <v>0</v>
      </c>
      <c r="Q231" s="84">
        <f t="shared" ref="Q231:Q256" si="52">P231*G231</f>
        <v>0</v>
      </c>
      <c r="R231" s="84">
        <v>0</v>
      </c>
      <c r="S231" s="85">
        <f t="shared" ref="S231:S256" si="53">R231*G231</f>
        <v>0</v>
      </c>
      <c r="Y231" s="250">
        <v>909.48</v>
      </c>
      <c r="AQ231" s="86" t="s">
        <v>332</v>
      </c>
      <c r="AS231" s="86" t="s">
        <v>86</v>
      </c>
      <c r="AT231" s="86" t="s">
        <v>91</v>
      </c>
      <c r="AX231" s="7" t="s">
        <v>83</v>
      </c>
      <c r="BD231" s="87">
        <f t="shared" ref="BD231:BD256" si="54">IF(M231="základná",I231,0)</f>
        <v>0</v>
      </c>
      <c r="BE231" s="87">
        <f t="shared" ref="BE231:BE256" si="55">IF(M231="znížená",I231,0)</f>
        <v>909.48</v>
      </c>
      <c r="BF231" s="87">
        <f t="shared" ref="BF231:BF256" si="56">IF(M231="zákl. prenesená",I231,0)</f>
        <v>0</v>
      </c>
      <c r="BG231" s="87">
        <f t="shared" ref="BG231:BG256" si="57">IF(M231="zníž. prenesená",I231,0)</f>
        <v>0</v>
      </c>
      <c r="BH231" s="87">
        <f t="shared" ref="BH231:BH256" si="58">IF(M231="nulová",I231,0)</f>
        <v>0</v>
      </c>
      <c r="BI231" s="7" t="s">
        <v>91</v>
      </c>
      <c r="BJ231" s="88">
        <f t="shared" ref="BJ231:BJ256" si="59">ROUND(H231*G231,3)</f>
        <v>909.48</v>
      </c>
      <c r="BK231" s="7" t="s">
        <v>332</v>
      </c>
      <c r="BL231" s="86" t="s">
        <v>464</v>
      </c>
    </row>
    <row r="232" spans="1:64" s="1" customFormat="1" ht="33" customHeight="1" x14ac:dyDescent="0.2">
      <c r="A232" s="80"/>
      <c r="B232" s="256" t="s">
        <v>465</v>
      </c>
      <c r="C232" s="256" t="s">
        <v>134</v>
      </c>
      <c r="D232" s="257" t="s">
        <v>466</v>
      </c>
      <c r="E232" s="258" t="s">
        <v>467</v>
      </c>
      <c r="F232" s="259" t="s">
        <v>95</v>
      </c>
      <c r="G232" s="260">
        <v>520</v>
      </c>
      <c r="H232" s="260">
        <v>4.3010000000000002</v>
      </c>
      <c r="I232" s="260">
        <f t="shared" si="50"/>
        <v>2236.52</v>
      </c>
      <c r="J232" s="89"/>
      <c r="K232" s="102"/>
      <c r="L232" s="90" t="s">
        <v>0</v>
      </c>
      <c r="M232" s="91" t="s">
        <v>28</v>
      </c>
      <c r="N232" s="84">
        <v>0</v>
      </c>
      <c r="O232" s="84">
        <f t="shared" si="51"/>
        <v>0</v>
      </c>
      <c r="P232" s="84">
        <v>1.9000000000000001E-4</v>
      </c>
      <c r="Q232" s="84">
        <f t="shared" si="52"/>
        <v>9.8799999999999999E-2</v>
      </c>
      <c r="R232" s="84">
        <v>0</v>
      </c>
      <c r="S232" s="85">
        <f t="shared" si="53"/>
        <v>0</v>
      </c>
      <c r="Y232" s="250">
        <v>2236.52</v>
      </c>
      <c r="AQ232" s="86" t="s">
        <v>468</v>
      </c>
      <c r="AS232" s="86" t="s">
        <v>134</v>
      </c>
      <c r="AT232" s="86" t="s">
        <v>91</v>
      </c>
      <c r="AX232" s="7" t="s">
        <v>83</v>
      </c>
      <c r="BD232" s="87">
        <f t="shared" si="54"/>
        <v>0</v>
      </c>
      <c r="BE232" s="87">
        <f t="shared" si="55"/>
        <v>2236.52</v>
      </c>
      <c r="BF232" s="87">
        <f t="shared" si="56"/>
        <v>0</v>
      </c>
      <c r="BG232" s="87">
        <f t="shared" si="57"/>
        <v>0</v>
      </c>
      <c r="BH232" s="87">
        <f t="shared" si="58"/>
        <v>0</v>
      </c>
      <c r="BI232" s="7" t="s">
        <v>91</v>
      </c>
      <c r="BJ232" s="88">
        <f t="shared" si="59"/>
        <v>2236.52</v>
      </c>
      <c r="BK232" s="7" t="s">
        <v>468</v>
      </c>
      <c r="BL232" s="86" t="s">
        <v>469</v>
      </c>
    </row>
    <row r="233" spans="1:64" s="1" customFormat="1" ht="33" customHeight="1" x14ac:dyDescent="0.2">
      <c r="A233" s="80"/>
      <c r="B233" s="256" t="s">
        <v>470</v>
      </c>
      <c r="C233" s="256" t="s">
        <v>134</v>
      </c>
      <c r="D233" s="257" t="s">
        <v>471</v>
      </c>
      <c r="E233" s="258" t="s">
        <v>472</v>
      </c>
      <c r="F233" s="259" t="s">
        <v>141</v>
      </c>
      <c r="G233" s="260">
        <v>520</v>
      </c>
      <c r="H233" s="260">
        <v>0.34200000000000003</v>
      </c>
      <c r="I233" s="260">
        <f t="shared" si="50"/>
        <v>177.84</v>
      </c>
      <c r="J233" s="89"/>
      <c r="K233" s="102"/>
      <c r="L233" s="90" t="s">
        <v>0</v>
      </c>
      <c r="M233" s="91" t="s">
        <v>28</v>
      </c>
      <c r="N233" s="84">
        <v>0</v>
      </c>
      <c r="O233" s="84">
        <f t="shared" si="51"/>
        <v>0</v>
      </c>
      <c r="P233" s="84">
        <v>5.0000000000000002E-5</v>
      </c>
      <c r="Q233" s="84">
        <f t="shared" si="52"/>
        <v>2.6000000000000002E-2</v>
      </c>
      <c r="R233" s="84">
        <v>0</v>
      </c>
      <c r="S233" s="85">
        <f t="shared" si="53"/>
        <v>0</v>
      </c>
      <c r="Y233" s="250">
        <v>177.84</v>
      </c>
      <c r="AQ233" s="86" t="s">
        <v>468</v>
      </c>
      <c r="AS233" s="86" t="s">
        <v>134</v>
      </c>
      <c r="AT233" s="86" t="s">
        <v>91</v>
      </c>
      <c r="AX233" s="7" t="s">
        <v>83</v>
      </c>
      <c r="BD233" s="87">
        <f t="shared" si="54"/>
        <v>0</v>
      </c>
      <c r="BE233" s="87">
        <f t="shared" si="55"/>
        <v>177.84</v>
      </c>
      <c r="BF233" s="87">
        <f t="shared" si="56"/>
        <v>0</v>
      </c>
      <c r="BG233" s="87">
        <f t="shared" si="57"/>
        <v>0</v>
      </c>
      <c r="BH233" s="87">
        <f t="shared" si="58"/>
        <v>0</v>
      </c>
      <c r="BI233" s="7" t="s">
        <v>91</v>
      </c>
      <c r="BJ233" s="88">
        <f t="shared" si="59"/>
        <v>177.84</v>
      </c>
      <c r="BK233" s="7" t="s">
        <v>468</v>
      </c>
      <c r="BL233" s="86" t="s">
        <v>473</v>
      </c>
    </row>
    <row r="234" spans="1:64" s="1" customFormat="1" ht="37.950000000000003" customHeight="1" x14ac:dyDescent="0.2">
      <c r="A234" s="80"/>
      <c r="B234" s="251" t="s">
        <v>474</v>
      </c>
      <c r="C234" s="251" t="s">
        <v>86</v>
      </c>
      <c r="D234" s="252" t="s">
        <v>475</v>
      </c>
      <c r="E234" s="253" t="s">
        <v>476</v>
      </c>
      <c r="F234" s="254" t="s">
        <v>141</v>
      </c>
      <c r="G234" s="255">
        <v>35</v>
      </c>
      <c r="H234" s="255">
        <v>12.475</v>
      </c>
      <c r="I234" s="255">
        <f t="shared" si="50"/>
        <v>436.625</v>
      </c>
      <c r="J234" s="81"/>
      <c r="K234" s="102"/>
      <c r="L234" s="82" t="s">
        <v>0</v>
      </c>
      <c r="M234" s="83" t="s">
        <v>28</v>
      </c>
      <c r="N234" s="84">
        <v>0.63500000000000001</v>
      </c>
      <c r="O234" s="84">
        <f t="shared" si="51"/>
        <v>22.225000000000001</v>
      </c>
      <c r="P234" s="84">
        <v>0</v>
      </c>
      <c r="Q234" s="84">
        <f t="shared" si="52"/>
        <v>0</v>
      </c>
      <c r="R234" s="84">
        <v>0</v>
      </c>
      <c r="S234" s="85">
        <f t="shared" si="53"/>
        <v>0</v>
      </c>
      <c r="Y234" s="250">
        <v>436.625</v>
      </c>
      <c r="AQ234" s="86" t="s">
        <v>332</v>
      </c>
      <c r="AS234" s="86" t="s">
        <v>86</v>
      </c>
      <c r="AT234" s="86" t="s">
        <v>91</v>
      </c>
      <c r="AX234" s="7" t="s">
        <v>83</v>
      </c>
      <c r="BD234" s="87">
        <f t="shared" si="54"/>
        <v>0</v>
      </c>
      <c r="BE234" s="87">
        <f t="shared" si="55"/>
        <v>436.625</v>
      </c>
      <c r="BF234" s="87">
        <f t="shared" si="56"/>
        <v>0</v>
      </c>
      <c r="BG234" s="87">
        <f t="shared" si="57"/>
        <v>0</v>
      </c>
      <c r="BH234" s="87">
        <f t="shared" si="58"/>
        <v>0</v>
      </c>
      <c r="BI234" s="7" t="s">
        <v>91</v>
      </c>
      <c r="BJ234" s="88">
        <f t="shared" si="59"/>
        <v>436.625</v>
      </c>
      <c r="BK234" s="7" t="s">
        <v>332</v>
      </c>
      <c r="BL234" s="86" t="s">
        <v>477</v>
      </c>
    </row>
    <row r="235" spans="1:64" s="1" customFormat="1" ht="16.5" customHeight="1" x14ac:dyDescent="0.2">
      <c r="A235" s="80"/>
      <c r="B235" s="256" t="s">
        <v>478</v>
      </c>
      <c r="C235" s="256" t="s">
        <v>134</v>
      </c>
      <c r="D235" s="257" t="s">
        <v>479</v>
      </c>
      <c r="E235" s="258" t="s">
        <v>480</v>
      </c>
      <c r="F235" s="259" t="s">
        <v>141</v>
      </c>
      <c r="G235" s="260">
        <v>35</v>
      </c>
      <c r="H235" s="260">
        <v>3.4710000000000001</v>
      </c>
      <c r="I235" s="260">
        <f t="shared" si="50"/>
        <v>121.485</v>
      </c>
      <c r="J235" s="89"/>
      <c r="K235" s="102"/>
      <c r="L235" s="90" t="s">
        <v>0</v>
      </c>
      <c r="M235" s="91" t="s">
        <v>28</v>
      </c>
      <c r="N235" s="84">
        <v>0</v>
      </c>
      <c r="O235" s="84">
        <f t="shared" si="51"/>
        <v>0</v>
      </c>
      <c r="P235" s="84">
        <v>1.6000000000000001E-4</v>
      </c>
      <c r="Q235" s="84">
        <f t="shared" si="52"/>
        <v>5.6000000000000008E-3</v>
      </c>
      <c r="R235" s="84">
        <v>0</v>
      </c>
      <c r="S235" s="85">
        <f t="shared" si="53"/>
        <v>0</v>
      </c>
      <c r="Y235" s="250">
        <v>121.485</v>
      </c>
      <c r="AQ235" s="86" t="s">
        <v>468</v>
      </c>
      <c r="AS235" s="86" t="s">
        <v>134</v>
      </c>
      <c r="AT235" s="86" t="s">
        <v>91</v>
      </c>
      <c r="AX235" s="7" t="s">
        <v>83</v>
      </c>
      <c r="BD235" s="87">
        <f t="shared" si="54"/>
        <v>0</v>
      </c>
      <c r="BE235" s="87">
        <f t="shared" si="55"/>
        <v>121.485</v>
      </c>
      <c r="BF235" s="87">
        <f t="shared" si="56"/>
        <v>0</v>
      </c>
      <c r="BG235" s="87">
        <f t="shared" si="57"/>
        <v>0</v>
      </c>
      <c r="BH235" s="87">
        <f t="shared" si="58"/>
        <v>0</v>
      </c>
      <c r="BI235" s="7" t="s">
        <v>91</v>
      </c>
      <c r="BJ235" s="88">
        <f t="shared" si="59"/>
        <v>121.485</v>
      </c>
      <c r="BK235" s="7" t="s">
        <v>468</v>
      </c>
      <c r="BL235" s="86" t="s">
        <v>481</v>
      </c>
    </row>
    <row r="236" spans="1:64" s="1" customFormat="1" ht="24.15" customHeight="1" x14ac:dyDescent="0.2">
      <c r="A236" s="80"/>
      <c r="B236" s="251" t="s">
        <v>209</v>
      </c>
      <c r="C236" s="251" t="s">
        <v>86</v>
      </c>
      <c r="D236" s="252" t="s">
        <v>482</v>
      </c>
      <c r="E236" s="253" t="s">
        <v>483</v>
      </c>
      <c r="F236" s="254" t="s">
        <v>141</v>
      </c>
      <c r="G236" s="255">
        <v>12</v>
      </c>
      <c r="H236" s="255">
        <v>5.968</v>
      </c>
      <c r="I236" s="255">
        <f t="shared" si="50"/>
        <v>71.616</v>
      </c>
      <c r="J236" s="81"/>
      <c r="K236" s="102"/>
      <c r="L236" s="82" t="s">
        <v>0</v>
      </c>
      <c r="M236" s="83" t="s">
        <v>28</v>
      </c>
      <c r="N236" s="84">
        <v>0.33600000000000002</v>
      </c>
      <c r="O236" s="84">
        <f t="shared" si="51"/>
        <v>4.032</v>
      </c>
      <c r="P236" s="84">
        <v>0</v>
      </c>
      <c r="Q236" s="84">
        <f t="shared" si="52"/>
        <v>0</v>
      </c>
      <c r="R236" s="84">
        <v>0</v>
      </c>
      <c r="S236" s="85">
        <f t="shared" si="53"/>
        <v>0</v>
      </c>
      <c r="Y236" s="250">
        <v>71.616</v>
      </c>
      <c r="AQ236" s="86" t="s">
        <v>332</v>
      </c>
      <c r="AS236" s="86" t="s">
        <v>86</v>
      </c>
      <c r="AT236" s="86" t="s">
        <v>91</v>
      </c>
      <c r="AX236" s="7" t="s">
        <v>83</v>
      </c>
      <c r="BD236" s="87">
        <f t="shared" si="54"/>
        <v>0</v>
      </c>
      <c r="BE236" s="87">
        <f t="shared" si="55"/>
        <v>71.616</v>
      </c>
      <c r="BF236" s="87">
        <f t="shared" si="56"/>
        <v>0</v>
      </c>
      <c r="BG236" s="87">
        <f t="shared" si="57"/>
        <v>0</v>
      </c>
      <c r="BH236" s="87">
        <f t="shared" si="58"/>
        <v>0</v>
      </c>
      <c r="BI236" s="7" t="s">
        <v>91</v>
      </c>
      <c r="BJ236" s="88">
        <f t="shared" si="59"/>
        <v>71.616</v>
      </c>
      <c r="BK236" s="7" t="s">
        <v>332</v>
      </c>
      <c r="BL236" s="86" t="s">
        <v>484</v>
      </c>
    </row>
    <row r="237" spans="1:64" s="1" customFormat="1" ht="16.5" customHeight="1" x14ac:dyDescent="0.2">
      <c r="A237" s="80"/>
      <c r="B237" s="256" t="s">
        <v>485</v>
      </c>
      <c r="C237" s="256" t="s">
        <v>134</v>
      </c>
      <c r="D237" s="257" t="s">
        <v>486</v>
      </c>
      <c r="E237" s="258" t="s">
        <v>487</v>
      </c>
      <c r="F237" s="259" t="s">
        <v>141</v>
      </c>
      <c r="G237" s="260">
        <v>12</v>
      </c>
      <c r="H237" s="260">
        <v>13.102</v>
      </c>
      <c r="I237" s="260">
        <f t="shared" si="50"/>
        <v>157.22399999999999</v>
      </c>
      <c r="J237" s="89"/>
      <c r="K237" s="102"/>
      <c r="L237" s="90" t="s">
        <v>0</v>
      </c>
      <c r="M237" s="91" t="s">
        <v>28</v>
      </c>
      <c r="N237" s="84">
        <v>0</v>
      </c>
      <c r="O237" s="84">
        <f t="shared" si="51"/>
        <v>0</v>
      </c>
      <c r="P237" s="84">
        <v>1.2999999999999999E-4</v>
      </c>
      <c r="Q237" s="84">
        <f t="shared" si="52"/>
        <v>1.5599999999999998E-3</v>
      </c>
      <c r="R237" s="84">
        <v>0</v>
      </c>
      <c r="S237" s="85">
        <f t="shared" si="53"/>
        <v>0</v>
      </c>
      <c r="Y237" s="250">
        <v>157.22399999999999</v>
      </c>
      <c r="AQ237" s="86" t="s">
        <v>468</v>
      </c>
      <c r="AS237" s="86" t="s">
        <v>134</v>
      </c>
      <c r="AT237" s="86" t="s">
        <v>91</v>
      </c>
      <c r="AX237" s="7" t="s">
        <v>83</v>
      </c>
      <c r="BD237" s="87">
        <f t="shared" si="54"/>
        <v>0</v>
      </c>
      <c r="BE237" s="87">
        <f t="shared" si="55"/>
        <v>157.22399999999999</v>
      </c>
      <c r="BF237" s="87">
        <f t="shared" si="56"/>
        <v>0</v>
      </c>
      <c r="BG237" s="87">
        <f t="shared" si="57"/>
        <v>0</v>
      </c>
      <c r="BH237" s="87">
        <f t="shared" si="58"/>
        <v>0</v>
      </c>
      <c r="BI237" s="7" t="s">
        <v>91</v>
      </c>
      <c r="BJ237" s="88">
        <f t="shared" si="59"/>
        <v>157.22399999999999</v>
      </c>
      <c r="BK237" s="7" t="s">
        <v>468</v>
      </c>
      <c r="BL237" s="86" t="s">
        <v>488</v>
      </c>
    </row>
    <row r="238" spans="1:64" s="1" customFormat="1" ht="24.15" customHeight="1" x14ac:dyDescent="0.2">
      <c r="A238" s="80"/>
      <c r="B238" s="251" t="s">
        <v>489</v>
      </c>
      <c r="C238" s="251" t="s">
        <v>86</v>
      </c>
      <c r="D238" s="252" t="s">
        <v>490</v>
      </c>
      <c r="E238" s="253" t="s">
        <v>491</v>
      </c>
      <c r="F238" s="254" t="s">
        <v>141</v>
      </c>
      <c r="G238" s="255">
        <v>6</v>
      </c>
      <c r="H238" s="255">
        <v>6.6269999999999998</v>
      </c>
      <c r="I238" s="255">
        <f t="shared" si="50"/>
        <v>39.762</v>
      </c>
      <c r="J238" s="81"/>
      <c r="K238" s="102"/>
      <c r="L238" s="82" t="s">
        <v>0</v>
      </c>
      <c r="M238" s="83" t="s">
        <v>28</v>
      </c>
      <c r="N238" s="84">
        <v>0.36499999999999999</v>
      </c>
      <c r="O238" s="84">
        <f t="shared" si="51"/>
        <v>2.19</v>
      </c>
      <c r="P238" s="84">
        <v>0</v>
      </c>
      <c r="Q238" s="84">
        <f t="shared" si="52"/>
        <v>0</v>
      </c>
      <c r="R238" s="84">
        <v>0</v>
      </c>
      <c r="S238" s="85">
        <f t="shared" si="53"/>
        <v>0</v>
      </c>
      <c r="Y238" s="250">
        <v>39.762</v>
      </c>
      <c r="AQ238" s="86" t="s">
        <v>332</v>
      </c>
      <c r="AS238" s="86" t="s">
        <v>86</v>
      </c>
      <c r="AT238" s="86" t="s">
        <v>91</v>
      </c>
      <c r="AX238" s="7" t="s">
        <v>83</v>
      </c>
      <c r="BD238" s="87">
        <f t="shared" si="54"/>
        <v>0</v>
      </c>
      <c r="BE238" s="87">
        <f t="shared" si="55"/>
        <v>39.762</v>
      </c>
      <c r="BF238" s="87">
        <f t="shared" si="56"/>
        <v>0</v>
      </c>
      <c r="BG238" s="87">
        <f t="shared" si="57"/>
        <v>0</v>
      </c>
      <c r="BH238" s="87">
        <f t="shared" si="58"/>
        <v>0</v>
      </c>
      <c r="BI238" s="7" t="s">
        <v>91</v>
      </c>
      <c r="BJ238" s="88">
        <f t="shared" si="59"/>
        <v>39.762</v>
      </c>
      <c r="BK238" s="7" t="s">
        <v>332</v>
      </c>
      <c r="BL238" s="86" t="s">
        <v>492</v>
      </c>
    </row>
    <row r="239" spans="1:64" s="1" customFormat="1" ht="21.75" customHeight="1" x14ac:dyDescent="0.2">
      <c r="A239" s="80"/>
      <c r="B239" s="256" t="s">
        <v>493</v>
      </c>
      <c r="C239" s="256" t="s">
        <v>134</v>
      </c>
      <c r="D239" s="257" t="s">
        <v>494</v>
      </c>
      <c r="E239" s="258" t="s">
        <v>495</v>
      </c>
      <c r="F239" s="259" t="s">
        <v>141</v>
      </c>
      <c r="G239" s="260">
        <v>6</v>
      </c>
      <c r="H239" s="260">
        <v>12.256</v>
      </c>
      <c r="I239" s="260">
        <f t="shared" si="50"/>
        <v>73.536000000000001</v>
      </c>
      <c r="J239" s="89"/>
      <c r="K239" s="102"/>
      <c r="L239" s="90" t="s">
        <v>0</v>
      </c>
      <c r="M239" s="91" t="s">
        <v>28</v>
      </c>
      <c r="N239" s="84">
        <v>0</v>
      </c>
      <c r="O239" s="84">
        <f t="shared" si="51"/>
        <v>0</v>
      </c>
      <c r="P239" s="84">
        <v>1.2999999999999999E-4</v>
      </c>
      <c r="Q239" s="84">
        <f t="shared" si="52"/>
        <v>7.7999999999999988E-4</v>
      </c>
      <c r="R239" s="84">
        <v>0</v>
      </c>
      <c r="S239" s="85">
        <f t="shared" si="53"/>
        <v>0</v>
      </c>
      <c r="Y239" s="250">
        <v>73.536000000000001</v>
      </c>
      <c r="AQ239" s="86" t="s">
        <v>468</v>
      </c>
      <c r="AS239" s="86" t="s">
        <v>134</v>
      </c>
      <c r="AT239" s="86" t="s">
        <v>91</v>
      </c>
      <c r="AX239" s="7" t="s">
        <v>83</v>
      </c>
      <c r="BD239" s="87">
        <f t="shared" si="54"/>
        <v>0</v>
      </c>
      <c r="BE239" s="87">
        <f t="shared" si="55"/>
        <v>73.536000000000001</v>
      </c>
      <c r="BF239" s="87">
        <f t="shared" si="56"/>
        <v>0</v>
      </c>
      <c r="BG239" s="87">
        <f t="shared" si="57"/>
        <v>0</v>
      </c>
      <c r="BH239" s="87">
        <f t="shared" si="58"/>
        <v>0</v>
      </c>
      <c r="BI239" s="7" t="s">
        <v>91</v>
      </c>
      <c r="BJ239" s="88">
        <f t="shared" si="59"/>
        <v>73.536000000000001</v>
      </c>
      <c r="BK239" s="7" t="s">
        <v>468</v>
      </c>
      <c r="BL239" s="86" t="s">
        <v>496</v>
      </c>
    </row>
    <row r="240" spans="1:64" s="1" customFormat="1" ht="24.15" customHeight="1" x14ac:dyDescent="0.2">
      <c r="A240" s="80"/>
      <c r="B240" s="251" t="s">
        <v>497</v>
      </c>
      <c r="C240" s="251" t="s">
        <v>86</v>
      </c>
      <c r="D240" s="252" t="s">
        <v>498</v>
      </c>
      <c r="E240" s="253" t="s">
        <v>499</v>
      </c>
      <c r="F240" s="254" t="s">
        <v>141</v>
      </c>
      <c r="G240" s="255">
        <v>15</v>
      </c>
      <c r="H240" s="255">
        <v>7.819</v>
      </c>
      <c r="I240" s="255">
        <f t="shared" si="50"/>
        <v>117.285</v>
      </c>
      <c r="J240" s="81"/>
      <c r="K240" s="102"/>
      <c r="L240" s="82" t="s">
        <v>0</v>
      </c>
      <c r="M240" s="83" t="s">
        <v>28</v>
      </c>
      <c r="N240" s="84">
        <v>0.437</v>
      </c>
      <c r="O240" s="84">
        <f t="shared" si="51"/>
        <v>6.5549999999999997</v>
      </c>
      <c r="P240" s="84">
        <v>0</v>
      </c>
      <c r="Q240" s="84">
        <f t="shared" si="52"/>
        <v>0</v>
      </c>
      <c r="R240" s="84">
        <v>0</v>
      </c>
      <c r="S240" s="85">
        <f t="shared" si="53"/>
        <v>0</v>
      </c>
      <c r="Y240" s="250">
        <v>117.285</v>
      </c>
      <c r="AQ240" s="86" t="s">
        <v>332</v>
      </c>
      <c r="AS240" s="86" t="s">
        <v>86</v>
      </c>
      <c r="AT240" s="86" t="s">
        <v>91</v>
      </c>
      <c r="AX240" s="7" t="s">
        <v>83</v>
      </c>
      <c r="BD240" s="87">
        <f t="shared" si="54"/>
        <v>0</v>
      </c>
      <c r="BE240" s="87">
        <f t="shared" si="55"/>
        <v>117.285</v>
      </c>
      <c r="BF240" s="87">
        <f t="shared" si="56"/>
        <v>0</v>
      </c>
      <c r="BG240" s="87">
        <f t="shared" si="57"/>
        <v>0</v>
      </c>
      <c r="BH240" s="87">
        <f t="shared" si="58"/>
        <v>0</v>
      </c>
      <c r="BI240" s="7" t="s">
        <v>91</v>
      </c>
      <c r="BJ240" s="88">
        <f t="shared" si="59"/>
        <v>117.285</v>
      </c>
      <c r="BK240" s="7" t="s">
        <v>332</v>
      </c>
      <c r="BL240" s="86" t="s">
        <v>500</v>
      </c>
    </row>
    <row r="241" spans="1:64" s="1" customFormat="1" ht="24.15" customHeight="1" x14ac:dyDescent="0.2">
      <c r="A241" s="80"/>
      <c r="B241" s="256" t="s">
        <v>501</v>
      </c>
      <c r="C241" s="256" t="s">
        <v>134</v>
      </c>
      <c r="D241" s="257" t="s">
        <v>502</v>
      </c>
      <c r="E241" s="258" t="s">
        <v>503</v>
      </c>
      <c r="F241" s="259" t="s">
        <v>141</v>
      </c>
      <c r="G241" s="260">
        <v>15</v>
      </c>
      <c r="H241" s="260">
        <v>29.396999999999998</v>
      </c>
      <c r="I241" s="260">
        <f t="shared" si="50"/>
        <v>440.95499999999998</v>
      </c>
      <c r="J241" s="89"/>
      <c r="K241" s="102"/>
      <c r="L241" s="90" t="s">
        <v>0</v>
      </c>
      <c r="M241" s="91" t="s">
        <v>28</v>
      </c>
      <c r="N241" s="84">
        <v>0</v>
      </c>
      <c r="O241" s="84">
        <f t="shared" si="51"/>
        <v>0</v>
      </c>
      <c r="P241" s="84">
        <v>3.5E-4</v>
      </c>
      <c r="Q241" s="84">
        <f t="shared" si="52"/>
        <v>5.2500000000000003E-3</v>
      </c>
      <c r="R241" s="84">
        <v>0</v>
      </c>
      <c r="S241" s="85">
        <f t="shared" si="53"/>
        <v>0</v>
      </c>
      <c r="Y241" s="250">
        <v>440.95499999999998</v>
      </c>
      <c r="AQ241" s="86" t="s">
        <v>468</v>
      </c>
      <c r="AS241" s="86" t="s">
        <v>134</v>
      </c>
      <c r="AT241" s="86" t="s">
        <v>91</v>
      </c>
      <c r="AX241" s="7" t="s">
        <v>83</v>
      </c>
      <c r="BD241" s="87">
        <f t="shared" si="54"/>
        <v>0</v>
      </c>
      <c r="BE241" s="87">
        <f t="shared" si="55"/>
        <v>440.95499999999998</v>
      </c>
      <c r="BF241" s="87">
        <f t="shared" si="56"/>
        <v>0</v>
      </c>
      <c r="BG241" s="87">
        <f t="shared" si="57"/>
        <v>0</v>
      </c>
      <c r="BH241" s="87">
        <f t="shared" si="58"/>
        <v>0</v>
      </c>
      <c r="BI241" s="7" t="s">
        <v>91</v>
      </c>
      <c r="BJ241" s="88">
        <f t="shared" si="59"/>
        <v>440.95499999999998</v>
      </c>
      <c r="BK241" s="7" t="s">
        <v>468</v>
      </c>
      <c r="BL241" s="86" t="s">
        <v>504</v>
      </c>
    </row>
    <row r="242" spans="1:64" s="1" customFormat="1" ht="21.75" customHeight="1" x14ac:dyDescent="0.2">
      <c r="A242" s="80"/>
      <c r="B242" s="251" t="s">
        <v>505</v>
      </c>
      <c r="C242" s="251" t="s">
        <v>86</v>
      </c>
      <c r="D242" s="252" t="s">
        <v>506</v>
      </c>
      <c r="E242" s="253" t="s">
        <v>507</v>
      </c>
      <c r="F242" s="254" t="s">
        <v>141</v>
      </c>
      <c r="G242" s="255">
        <v>1</v>
      </c>
      <c r="H242" s="255">
        <v>324.17599999999999</v>
      </c>
      <c r="I242" s="255">
        <f t="shared" si="50"/>
        <v>324.17599999999999</v>
      </c>
      <c r="J242" s="81"/>
      <c r="K242" s="102"/>
      <c r="L242" s="82" t="s">
        <v>0</v>
      </c>
      <c r="M242" s="83" t="s">
        <v>28</v>
      </c>
      <c r="N242" s="84">
        <v>1.79</v>
      </c>
      <c r="O242" s="84">
        <f t="shared" si="51"/>
        <v>1.79</v>
      </c>
      <c r="P242" s="84">
        <v>0</v>
      </c>
      <c r="Q242" s="84">
        <f t="shared" si="52"/>
        <v>0</v>
      </c>
      <c r="R242" s="84">
        <v>0</v>
      </c>
      <c r="S242" s="85">
        <f t="shared" si="53"/>
        <v>0</v>
      </c>
      <c r="Y242" s="250">
        <v>324.17599999999999</v>
      </c>
      <c r="AQ242" s="86" t="s">
        <v>332</v>
      </c>
      <c r="AS242" s="86" t="s">
        <v>86</v>
      </c>
      <c r="AT242" s="86" t="s">
        <v>91</v>
      </c>
      <c r="AX242" s="7" t="s">
        <v>83</v>
      </c>
      <c r="BD242" s="87">
        <f t="shared" si="54"/>
        <v>0</v>
      </c>
      <c r="BE242" s="87">
        <f t="shared" si="55"/>
        <v>324.17599999999999</v>
      </c>
      <c r="BF242" s="87">
        <f t="shared" si="56"/>
        <v>0</v>
      </c>
      <c r="BG242" s="87">
        <f t="shared" si="57"/>
        <v>0</v>
      </c>
      <c r="BH242" s="87">
        <f t="shared" si="58"/>
        <v>0</v>
      </c>
      <c r="BI242" s="7" t="s">
        <v>91</v>
      </c>
      <c r="BJ242" s="88">
        <f t="shared" si="59"/>
        <v>324.17599999999999</v>
      </c>
      <c r="BK242" s="7" t="s">
        <v>332</v>
      </c>
      <c r="BL242" s="86" t="s">
        <v>508</v>
      </c>
    </row>
    <row r="243" spans="1:64" s="1" customFormat="1" ht="16.5" customHeight="1" x14ac:dyDescent="0.2">
      <c r="A243" s="80"/>
      <c r="B243" s="256" t="s">
        <v>509</v>
      </c>
      <c r="C243" s="256" t="s">
        <v>134</v>
      </c>
      <c r="D243" s="257" t="s">
        <v>510</v>
      </c>
      <c r="E243" s="258" t="s">
        <v>511</v>
      </c>
      <c r="F243" s="259" t="s">
        <v>141</v>
      </c>
      <c r="G243" s="260">
        <v>1</v>
      </c>
      <c r="H243" s="260">
        <v>895.56500000000005</v>
      </c>
      <c r="I243" s="260">
        <f t="shared" si="50"/>
        <v>895.56500000000005</v>
      </c>
      <c r="J243" s="89"/>
      <c r="K243" s="102"/>
      <c r="L243" s="90" t="s">
        <v>0</v>
      </c>
      <c r="M243" s="91" t="s">
        <v>28</v>
      </c>
      <c r="N243" s="84">
        <v>0</v>
      </c>
      <c r="O243" s="84">
        <f t="shared" si="51"/>
        <v>0</v>
      </c>
      <c r="P243" s="84">
        <v>3.9699999999999996E-3</v>
      </c>
      <c r="Q243" s="84">
        <f t="shared" si="52"/>
        <v>3.9699999999999996E-3</v>
      </c>
      <c r="R243" s="84">
        <v>0</v>
      </c>
      <c r="S243" s="85">
        <f t="shared" si="53"/>
        <v>0</v>
      </c>
      <c r="Y243" s="250">
        <v>895.56500000000005</v>
      </c>
      <c r="AQ243" s="86" t="s">
        <v>468</v>
      </c>
      <c r="AS243" s="86" t="s">
        <v>134</v>
      </c>
      <c r="AT243" s="86" t="s">
        <v>91</v>
      </c>
      <c r="AX243" s="7" t="s">
        <v>83</v>
      </c>
      <c r="BD243" s="87">
        <f t="shared" si="54"/>
        <v>0</v>
      </c>
      <c r="BE243" s="87">
        <f t="shared" si="55"/>
        <v>895.56500000000005</v>
      </c>
      <c r="BF243" s="87">
        <f t="shared" si="56"/>
        <v>0</v>
      </c>
      <c r="BG243" s="87">
        <f t="shared" si="57"/>
        <v>0</v>
      </c>
      <c r="BH243" s="87">
        <f t="shared" si="58"/>
        <v>0</v>
      </c>
      <c r="BI243" s="7" t="s">
        <v>91</v>
      </c>
      <c r="BJ243" s="88">
        <f t="shared" si="59"/>
        <v>895.56500000000005</v>
      </c>
      <c r="BK243" s="7" t="s">
        <v>468</v>
      </c>
      <c r="BL243" s="86" t="s">
        <v>512</v>
      </c>
    </row>
    <row r="244" spans="1:64" s="1" customFormat="1" ht="24.15" customHeight="1" x14ac:dyDescent="0.2">
      <c r="A244" s="80"/>
      <c r="B244" s="251" t="s">
        <v>513</v>
      </c>
      <c r="C244" s="251" t="s">
        <v>86</v>
      </c>
      <c r="D244" s="252" t="s">
        <v>514</v>
      </c>
      <c r="E244" s="253" t="s">
        <v>515</v>
      </c>
      <c r="F244" s="254" t="s">
        <v>141</v>
      </c>
      <c r="G244" s="255">
        <v>2</v>
      </c>
      <c r="H244" s="255">
        <v>9.7989999999999995</v>
      </c>
      <c r="I244" s="255">
        <f t="shared" si="50"/>
        <v>19.597999999999999</v>
      </c>
      <c r="J244" s="81"/>
      <c r="K244" s="102"/>
      <c r="L244" s="82" t="s">
        <v>0</v>
      </c>
      <c r="M244" s="83" t="s">
        <v>28</v>
      </c>
      <c r="N244" s="84">
        <v>0.3</v>
      </c>
      <c r="O244" s="84">
        <f t="shared" si="51"/>
        <v>0.6</v>
      </c>
      <c r="P244" s="84">
        <v>0</v>
      </c>
      <c r="Q244" s="84">
        <f t="shared" si="52"/>
        <v>0</v>
      </c>
      <c r="R244" s="84">
        <v>0</v>
      </c>
      <c r="S244" s="85">
        <f t="shared" si="53"/>
        <v>0</v>
      </c>
      <c r="Y244" s="250">
        <v>19.597999999999999</v>
      </c>
      <c r="AQ244" s="86" t="s">
        <v>332</v>
      </c>
      <c r="AS244" s="86" t="s">
        <v>86</v>
      </c>
      <c r="AT244" s="86" t="s">
        <v>91</v>
      </c>
      <c r="AX244" s="7" t="s">
        <v>83</v>
      </c>
      <c r="BD244" s="87">
        <f t="shared" si="54"/>
        <v>0</v>
      </c>
      <c r="BE244" s="87">
        <f t="shared" si="55"/>
        <v>19.597999999999999</v>
      </c>
      <c r="BF244" s="87">
        <f t="shared" si="56"/>
        <v>0</v>
      </c>
      <c r="BG244" s="87">
        <f t="shared" si="57"/>
        <v>0</v>
      </c>
      <c r="BH244" s="87">
        <f t="shared" si="58"/>
        <v>0</v>
      </c>
      <c r="BI244" s="7" t="s">
        <v>91</v>
      </c>
      <c r="BJ244" s="88">
        <f t="shared" si="59"/>
        <v>19.597999999999999</v>
      </c>
      <c r="BK244" s="7" t="s">
        <v>332</v>
      </c>
      <c r="BL244" s="86" t="s">
        <v>516</v>
      </c>
    </row>
    <row r="245" spans="1:64" s="1" customFormat="1" ht="33" customHeight="1" x14ac:dyDescent="0.2">
      <c r="A245" s="80"/>
      <c r="B245" s="256" t="s">
        <v>517</v>
      </c>
      <c r="C245" s="256" t="s">
        <v>134</v>
      </c>
      <c r="D245" s="257" t="s">
        <v>518</v>
      </c>
      <c r="E245" s="258" t="s">
        <v>519</v>
      </c>
      <c r="F245" s="259" t="s">
        <v>141</v>
      </c>
      <c r="G245" s="260">
        <v>2</v>
      </c>
      <c r="H245" s="260">
        <v>48.375999999999998</v>
      </c>
      <c r="I245" s="260">
        <f t="shared" si="50"/>
        <v>96.751999999999995</v>
      </c>
      <c r="J245" s="89"/>
      <c r="K245" s="102"/>
      <c r="L245" s="90" t="s">
        <v>0</v>
      </c>
      <c r="M245" s="91" t="s">
        <v>28</v>
      </c>
      <c r="N245" s="84">
        <v>0</v>
      </c>
      <c r="O245" s="84">
        <f t="shared" si="51"/>
        <v>0</v>
      </c>
      <c r="P245" s="84">
        <v>6.9999999999999999E-4</v>
      </c>
      <c r="Q245" s="84">
        <f t="shared" si="52"/>
        <v>1.4E-3</v>
      </c>
      <c r="R245" s="84">
        <v>0</v>
      </c>
      <c r="S245" s="85">
        <f t="shared" si="53"/>
        <v>0</v>
      </c>
      <c r="Y245" s="250">
        <v>96.751999999999995</v>
      </c>
      <c r="AQ245" s="86" t="s">
        <v>468</v>
      </c>
      <c r="AS245" s="86" t="s">
        <v>134</v>
      </c>
      <c r="AT245" s="86" t="s">
        <v>91</v>
      </c>
      <c r="AX245" s="7" t="s">
        <v>83</v>
      </c>
      <c r="BD245" s="87">
        <f t="shared" si="54"/>
        <v>0</v>
      </c>
      <c r="BE245" s="87">
        <f t="shared" si="55"/>
        <v>96.751999999999995</v>
      </c>
      <c r="BF245" s="87">
        <f t="shared" si="56"/>
        <v>0</v>
      </c>
      <c r="BG245" s="87">
        <f t="shared" si="57"/>
        <v>0</v>
      </c>
      <c r="BH245" s="87">
        <f t="shared" si="58"/>
        <v>0</v>
      </c>
      <c r="BI245" s="7" t="s">
        <v>91</v>
      </c>
      <c r="BJ245" s="88">
        <f t="shared" si="59"/>
        <v>96.751999999999995</v>
      </c>
      <c r="BK245" s="7" t="s">
        <v>468</v>
      </c>
      <c r="BL245" s="86" t="s">
        <v>520</v>
      </c>
    </row>
    <row r="246" spans="1:64" s="1" customFormat="1" ht="16.5" customHeight="1" x14ac:dyDescent="0.2">
      <c r="A246" s="80"/>
      <c r="B246" s="251" t="s">
        <v>521</v>
      </c>
      <c r="C246" s="251" t="s">
        <v>86</v>
      </c>
      <c r="D246" s="252" t="s">
        <v>522</v>
      </c>
      <c r="E246" s="253" t="s">
        <v>523</v>
      </c>
      <c r="F246" s="254" t="s">
        <v>141</v>
      </c>
      <c r="G246" s="255">
        <v>11</v>
      </c>
      <c r="H246" s="255">
        <v>14.331</v>
      </c>
      <c r="I246" s="255">
        <f t="shared" si="50"/>
        <v>157.64099999999999</v>
      </c>
      <c r="J246" s="81"/>
      <c r="K246" s="102"/>
      <c r="L246" s="82" t="s">
        <v>0</v>
      </c>
      <c r="M246" s="83" t="s">
        <v>28</v>
      </c>
      <c r="N246" s="84">
        <v>0.74</v>
      </c>
      <c r="O246" s="84">
        <f t="shared" si="51"/>
        <v>8.14</v>
      </c>
      <c r="P246" s="84">
        <v>0</v>
      </c>
      <c r="Q246" s="84">
        <f t="shared" si="52"/>
        <v>0</v>
      </c>
      <c r="R246" s="84">
        <v>0</v>
      </c>
      <c r="S246" s="85">
        <f t="shared" si="53"/>
        <v>0</v>
      </c>
      <c r="Y246" s="250">
        <v>157.64099999999999</v>
      </c>
      <c r="AQ246" s="86" t="s">
        <v>332</v>
      </c>
      <c r="AS246" s="86" t="s">
        <v>86</v>
      </c>
      <c r="AT246" s="86" t="s">
        <v>91</v>
      </c>
      <c r="AX246" s="7" t="s">
        <v>83</v>
      </c>
      <c r="BD246" s="87">
        <f t="shared" si="54"/>
        <v>0</v>
      </c>
      <c r="BE246" s="87">
        <f t="shared" si="55"/>
        <v>157.64099999999999</v>
      </c>
      <c r="BF246" s="87">
        <f t="shared" si="56"/>
        <v>0</v>
      </c>
      <c r="BG246" s="87">
        <f t="shared" si="57"/>
        <v>0</v>
      </c>
      <c r="BH246" s="87">
        <f t="shared" si="58"/>
        <v>0</v>
      </c>
      <c r="BI246" s="7" t="s">
        <v>91</v>
      </c>
      <c r="BJ246" s="88">
        <f t="shared" si="59"/>
        <v>157.64099999999999</v>
      </c>
      <c r="BK246" s="7" t="s">
        <v>332</v>
      </c>
      <c r="BL246" s="86" t="s">
        <v>524</v>
      </c>
    </row>
    <row r="247" spans="1:64" s="1" customFormat="1" ht="16.5" customHeight="1" x14ac:dyDescent="0.2">
      <c r="A247" s="80"/>
      <c r="B247" s="251" t="s">
        <v>525</v>
      </c>
      <c r="C247" s="251" t="s">
        <v>86</v>
      </c>
      <c r="D247" s="252" t="s">
        <v>526</v>
      </c>
      <c r="E247" s="253" t="s">
        <v>527</v>
      </c>
      <c r="F247" s="254" t="s">
        <v>141</v>
      </c>
      <c r="G247" s="255">
        <v>13</v>
      </c>
      <c r="H247" s="255">
        <v>15.329000000000001</v>
      </c>
      <c r="I247" s="255">
        <f t="shared" si="50"/>
        <v>199.27699999999999</v>
      </c>
      <c r="J247" s="81"/>
      <c r="K247" s="102"/>
      <c r="L247" s="82" t="s">
        <v>0</v>
      </c>
      <c r="M247" s="83" t="s">
        <v>28</v>
      </c>
      <c r="N247" s="84">
        <v>0.78</v>
      </c>
      <c r="O247" s="84">
        <f t="shared" si="51"/>
        <v>10.14</v>
      </c>
      <c r="P247" s="84">
        <v>0</v>
      </c>
      <c r="Q247" s="84">
        <f t="shared" si="52"/>
        <v>0</v>
      </c>
      <c r="R247" s="84">
        <v>0</v>
      </c>
      <c r="S247" s="85">
        <f t="shared" si="53"/>
        <v>0</v>
      </c>
      <c r="Y247" s="250">
        <v>199.27699999999999</v>
      </c>
      <c r="AQ247" s="86" t="s">
        <v>332</v>
      </c>
      <c r="AS247" s="86" t="s">
        <v>86</v>
      </c>
      <c r="AT247" s="86" t="s">
        <v>91</v>
      </c>
      <c r="AX247" s="7" t="s">
        <v>83</v>
      </c>
      <c r="BD247" s="87">
        <f t="shared" si="54"/>
        <v>0</v>
      </c>
      <c r="BE247" s="87">
        <f t="shared" si="55"/>
        <v>199.27699999999999</v>
      </c>
      <c r="BF247" s="87">
        <f t="shared" si="56"/>
        <v>0</v>
      </c>
      <c r="BG247" s="87">
        <f t="shared" si="57"/>
        <v>0</v>
      </c>
      <c r="BH247" s="87">
        <f t="shared" si="58"/>
        <v>0</v>
      </c>
      <c r="BI247" s="7" t="s">
        <v>91</v>
      </c>
      <c r="BJ247" s="88">
        <f t="shared" si="59"/>
        <v>199.27699999999999</v>
      </c>
      <c r="BK247" s="7" t="s">
        <v>332</v>
      </c>
      <c r="BL247" s="86" t="s">
        <v>528</v>
      </c>
    </row>
    <row r="248" spans="1:64" s="1" customFormat="1" ht="24.15" customHeight="1" x14ac:dyDescent="0.2">
      <c r="A248" s="80"/>
      <c r="B248" s="256" t="s">
        <v>529</v>
      </c>
      <c r="C248" s="256" t="s">
        <v>134</v>
      </c>
      <c r="D248" s="257" t="s">
        <v>530</v>
      </c>
      <c r="E248" s="258" t="s">
        <v>531</v>
      </c>
      <c r="F248" s="259" t="s">
        <v>141</v>
      </c>
      <c r="G248" s="260">
        <v>13</v>
      </c>
      <c r="H248" s="260">
        <v>206.56899999999999</v>
      </c>
      <c r="I248" s="260">
        <f t="shared" si="50"/>
        <v>2685.3969999999999</v>
      </c>
      <c r="J248" s="89"/>
      <c r="K248" s="102"/>
      <c r="L248" s="90" t="s">
        <v>0</v>
      </c>
      <c r="M248" s="91" t="s">
        <v>28</v>
      </c>
      <c r="N248" s="84">
        <v>0</v>
      </c>
      <c r="O248" s="84">
        <f t="shared" si="51"/>
        <v>0</v>
      </c>
      <c r="P248" s="84">
        <v>6.0000000000000001E-3</v>
      </c>
      <c r="Q248" s="84">
        <f t="shared" si="52"/>
        <v>7.8E-2</v>
      </c>
      <c r="R248" s="84">
        <v>0</v>
      </c>
      <c r="S248" s="85">
        <f t="shared" si="53"/>
        <v>0</v>
      </c>
      <c r="Y248" s="250">
        <v>2685.3969999999999</v>
      </c>
      <c r="AQ248" s="86" t="s">
        <v>468</v>
      </c>
      <c r="AS248" s="86" t="s">
        <v>134</v>
      </c>
      <c r="AT248" s="86" t="s">
        <v>91</v>
      </c>
      <c r="AX248" s="7" t="s">
        <v>83</v>
      </c>
      <c r="BD248" s="87">
        <f t="shared" si="54"/>
        <v>0</v>
      </c>
      <c r="BE248" s="87">
        <f t="shared" si="55"/>
        <v>2685.3969999999999</v>
      </c>
      <c r="BF248" s="87">
        <f t="shared" si="56"/>
        <v>0</v>
      </c>
      <c r="BG248" s="87">
        <f t="shared" si="57"/>
        <v>0</v>
      </c>
      <c r="BH248" s="87">
        <f t="shared" si="58"/>
        <v>0</v>
      </c>
      <c r="BI248" s="7" t="s">
        <v>91</v>
      </c>
      <c r="BJ248" s="88">
        <f t="shared" si="59"/>
        <v>2685.3969999999999</v>
      </c>
      <c r="BK248" s="7" t="s">
        <v>468</v>
      </c>
      <c r="BL248" s="86" t="s">
        <v>532</v>
      </c>
    </row>
    <row r="249" spans="1:64" s="1" customFormat="1" ht="24.15" customHeight="1" x14ac:dyDescent="0.2">
      <c r="A249" s="80"/>
      <c r="B249" s="256" t="s">
        <v>533</v>
      </c>
      <c r="C249" s="256" t="s">
        <v>134</v>
      </c>
      <c r="D249" s="257" t="s">
        <v>534</v>
      </c>
      <c r="E249" s="258" t="s">
        <v>535</v>
      </c>
      <c r="F249" s="259" t="s">
        <v>141</v>
      </c>
      <c r="G249" s="260">
        <v>13</v>
      </c>
      <c r="H249" s="260">
        <v>110.863</v>
      </c>
      <c r="I249" s="260">
        <f t="shared" si="50"/>
        <v>1441.2190000000001</v>
      </c>
      <c r="J249" s="89"/>
      <c r="K249" s="102"/>
      <c r="L249" s="90" t="s">
        <v>0</v>
      </c>
      <c r="M249" s="91" t="s">
        <v>28</v>
      </c>
      <c r="N249" s="84">
        <v>0</v>
      </c>
      <c r="O249" s="84">
        <f t="shared" si="51"/>
        <v>0</v>
      </c>
      <c r="P249" s="84">
        <v>6.0000000000000001E-3</v>
      </c>
      <c r="Q249" s="84">
        <f t="shared" si="52"/>
        <v>7.8E-2</v>
      </c>
      <c r="R249" s="84">
        <v>0</v>
      </c>
      <c r="S249" s="85">
        <f t="shared" si="53"/>
        <v>0</v>
      </c>
      <c r="Y249" s="250">
        <v>1441.2190000000001</v>
      </c>
      <c r="AQ249" s="86" t="s">
        <v>468</v>
      </c>
      <c r="AS249" s="86" t="s">
        <v>134</v>
      </c>
      <c r="AT249" s="86" t="s">
        <v>91</v>
      </c>
      <c r="AX249" s="7" t="s">
        <v>83</v>
      </c>
      <c r="BD249" s="87">
        <f t="shared" si="54"/>
        <v>0</v>
      </c>
      <c r="BE249" s="87">
        <f t="shared" si="55"/>
        <v>1441.2190000000001</v>
      </c>
      <c r="BF249" s="87">
        <f t="shared" si="56"/>
        <v>0</v>
      </c>
      <c r="BG249" s="87">
        <f t="shared" si="57"/>
        <v>0</v>
      </c>
      <c r="BH249" s="87">
        <f t="shared" si="58"/>
        <v>0</v>
      </c>
      <c r="BI249" s="7" t="s">
        <v>91</v>
      </c>
      <c r="BJ249" s="88">
        <f t="shared" si="59"/>
        <v>1441.2190000000001</v>
      </c>
      <c r="BK249" s="7" t="s">
        <v>468</v>
      </c>
      <c r="BL249" s="86" t="s">
        <v>536</v>
      </c>
    </row>
    <row r="250" spans="1:64" s="1" customFormat="1" ht="24.15" customHeight="1" x14ac:dyDescent="0.2">
      <c r="A250" s="80"/>
      <c r="B250" s="256" t="s">
        <v>537</v>
      </c>
      <c r="C250" s="256" t="s">
        <v>134</v>
      </c>
      <c r="D250" s="257" t="s">
        <v>538</v>
      </c>
      <c r="E250" s="258" t="s">
        <v>539</v>
      </c>
      <c r="F250" s="259" t="s">
        <v>141</v>
      </c>
      <c r="G250" s="260">
        <v>6</v>
      </c>
      <c r="H250" s="260">
        <v>109.98099999999999</v>
      </c>
      <c r="I250" s="260">
        <f t="shared" si="50"/>
        <v>659.88599999999997</v>
      </c>
      <c r="J250" s="89"/>
      <c r="K250" s="102"/>
      <c r="L250" s="90" t="s">
        <v>0</v>
      </c>
      <c r="M250" s="91" t="s">
        <v>28</v>
      </c>
      <c r="N250" s="84">
        <v>0</v>
      </c>
      <c r="O250" s="84">
        <f t="shared" si="51"/>
        <v>0</v>
      </c>
      <c r="P250" s="84">
        <v>6.0000000000000001E-3</v>
      </c>
      <c r="Q250" s="84">
        <f t="shared" si="52"/>
        <v>3.6000000000000004E-2</v>
      </c>
      <c r="R250" s="84">
        <v>0</v>
      </c>
      <c r="S250" s="85">
        <f t="shared" si="53"/>
        <v>0</v>
      </c>
      <c r="Y250" s="250">
        <v>659.88599999999997</v>
      </c>
      <c r="AQ250" s="86" t="s">
        <v>468</v>
      </c>
      <c r="AS250" s="86" t="s">
        <v>134</v>
      </c>
      <c r="AT250" s="86" t="s">
        <v>91</v>
      </c>
      <c r="AX250" s="7" t="s">
        <v>83</v>
      </c>
      <c r="BD250" s="87">
        <f t="shared" si="54"/>
        <v>0</v>
      </c>
      <c r="BE250" s="87">
        <f t="shared" si="55"/>
        <v>659.88599999999997</v>
      </c>
      <c r="BF250" s="87">
        <f t="shared" si="56"/>
        <v>0</v>
      </c>
      <c r="BG250" s="87">
        <f t="shared" si="57"/>
        <v>0</v>
      </c>
      <c r="BH250" s="87">
        <f t="shared" si="58"/>
        <v>0</v>
      </c>
      <c r="BI250" s="7" t="s">
        <v>91</v>
      </c>
      <c r="BJ250" s="88">
        <f t="shared" si="59"/>
        <v>659.88599999999997</v>
      </c>
      <c r="BK250" s="7" t="s">
        <v>468</v>
      </c>
      <c r="BL250" s="86" t="s">
        <v>540</v>
      </c>
    </row>
    <row r="251" spans="1:64" s="1" customFormat="1" ht="16.5" customHeight="1" x14ac:dyDescent="0.2">
      <c r="A251" s="80"/>
      <c r="B251" s="251" t="s">
        <v>541</v>
      </c>
      <c r="C251" s="251" t="s">
        <v>86</v>
      </c>
      <c r="D251" s="252" t="s">
        <v>542</v>
      </c>
      <c r="E251" s="253" t="s">
        <v>543</v>
      </c>
      <c r="F251" s="254" t="s">
        <v>141</v>
      </c>
      <c r="G251" s="255">
        <v>6</v>
      </c>
      <c r="H251" s="255">
        <v>13.763999999999999</v>
      </c>
      <c r="I251" s="255">
        <f t="shared" si="50"/>
        <v>82.584000000000003</v>
      </c>
      <c r="J251" s="81"/>
      <c r="K251" s="102"/>
      <c r="L251" s="82" t="s">
        <v>0</v>
      </c>
      <c r="M251" s="83" t="s">
        <v>28</v>
      </c>
      <c r="N251" s="84">
        <v>0.83</v>
      </c>
      <c r="O251" s="84">
        <f t="shared" si="51"/>
        <v>4.9799999999999995</v>
      </c>
      <c r="P251" s="84">
        <v>0</v>
      </c>
      <c r="Q251" s="84">
        <f t="shared" si="52"/>
        <v>0</v>
      </c>
      <c r="R251" s="84">
        <v>0</v>
      </c>
      <c r="S251" s="85">
        <f t="shared" si="53"/>
        <v>0</v>
      </c>
      <c r="Y251" s="250">
        <v>82.584000000000003</v>
      </c>
      <c r="AQ251" s="86" t="s">
        <v>332</v>
      </c>
      <c r="AS251" s="86" t="s">
        <v>86</v>
      </c>
      <c r="AT251" s="86" t="s">
        <v>91</v>
      </c>
      <c r="AX251" s="7" t="s">
        <v>83</v>
      </c>
      <c r="BD251" s="87">
        <f t="shared" si="54"/>
        <v>0</v>
      </c>
      <c r="BE251" s="87">
        <f t="shared" si="55"/>
        <v>82.584000000000003</v>
      </c>
      <c r="BF251" s="87">
        <f t="shared" si="56"/>
        <v>0</v>
      </c>
      <c r="BG251" s="87">
        <f t="shared" si="57"/>
        <v>0</v>
      </c>
      <c r="BH251" s="87">
        <f t="shared" si="58"/>
        <v>0</v>
      </c>
      <c r="BI251" s="7" t="s">
        <v>91</v>
      </c>
      <c r="BJ251" s="88">
        <f t="shared" si="59"/>
        <v>82.584000000000003</v>
      </c>
      <c r="BK251" s="7" t="s">
        <v>332</v>
      </c>
      <c r="BL251" s="86" t="s">
        <v>544</v>
      </c>
    </row>
    <row r="252" spans="1:64" s="1" customFormat="1" ht="21.75" customHeight="1" x14ac:dyDescent="0.2">
      <c r="A252" s="80"/>
      <c r="B252" s="251" t="s">
        <v>545</v>
      </c>
      <c r="C252" s="251" t="s">
        <v>86</v>
      </c>
      <c r="D252" s="252" t="s">
        <v>546</v>
      </c>
      <c r="E252" s="253" t="s">
        <v>547</v>
      </c>
      <c r="F252" s="254" t="s">
        <v>95</v>
      </c>
      <c r="G252" s="255">
        <v>320</v>
      </c>
      <c r="H252" s="255">
        <v>0.42499999999999999</v>
      </c>
      <c r="I252" s="255">
        <f t="shared" si="50"/>
        <v>136</v>
      </c>
      <c r="J252" s="81"/>
      <c r="K252" s="102"/>
      <c r="L252" s="82" t="s">
        <v>0</v>
      </c>
      <c r="M252" s="83" t="s">
        <v>28</v>
      </c>
      <c r="N252" s="84">
        <v>2.4E-2</v>
      </c>
      <c r="O252" s="84">
        <f t="shared" si="51"/>
        <v>7.68</v>
      </c>
      <c r="P252" s="84">
        <v>0</v>
      </c>
      <c r="Q252" s="84">
        <f t="shared" si="52"/>
        <v>0</v>
      </c>
      <c r="R252" s="84">
        <v>0</v>
      </c>
      <c r="S252" s="85">
        <f t="shared" si="53"/>
        <v>0</v>
      </c>
      <c r="Y252" s="250">
        <v>136</v>
      </c>
      <c r="AQ252" s="86" t="s">
        <v>332</v>
      </c>
      <c r="AS252" s="86" t="s">
        <v>86</v>
      </c>
      <c r="AT252" s="86" t="s">
        <v>91</v>
      </c>
      <c r="AX252" s="7" t="s">
        <v>83</v>
      </c>
      <c r="BD252" s="87">
        <f t="shared" si="54"/>
        <v>0</v>
      </c>
      <c r="BE252" s="87">
        <f t="shared" si="55"/>
        <v>136</v>
      </c>
      <c r="BF252" s="87">
        <f t="shared" si="56"/>
        <v>0</v>
      </c>
      <c r="BG252" s="87">
        <f t="shared" si="57"/>
        <v>0</v>
      </c>
      <c r="BH252" s="87">
        <f t="shared" si="58"/>
        <v>0</v>
      </c>
      <c r="BI252" s="7" t="s">
        <v>91</v>
      </c>
      <c r="BJ252" s="88">
        <f t="shared" si="59"/>
        <v>136</v>
      </c>
      <c r="BK252" s="7" t="s">
        <v>332</v>
      </c>
      <c r="BL252" s="86" t="s">
        <v>548</v>
      </c>
    </row>
    <row r="253" spans="1:64" s="1" customFormat="1" ht="16.5" customHeight="1" x14ac:dyDescent="0.2">
      <c r="A253" s="80"/>
      <c r="B253" s="256" t="s">
        <v>549</v>
      </c>
      <c r="C253" s="256" t="s">
        <v>134</v>
      </c>
      <c r="D253" s="257" t="s">
        <v>550</v>
      </c>
      <c r="E253" s="258" t="s">
        <v>551</v>
      </c>
      <c r="F253" s="259" t="s">
        <v>95</v>
      </c>
      <c r="G253" s="260">
        <v>320</v>
      </c>
      <c r="H253" s="260">
        <v>0.61499999999999999</v>
      </c>
      <c r="I253" s="260">
        <f t="shared" si="50"/>
        <v>196.8</v>
      </c>
      <c r="J253" s="89"/>
      <c r="K253" s="102"/>
      <c r="L253" s="90" t="s">
        <v>0</v>
      </c>
      <c r="M253" s="91" t="s">
        <v>28</v>
      </c>
      <c r="N253" s="84">
        <v>0</v>
      </c>
      <c r="O253" s="84">
        <f t="shared" si="51"/>
        <v>0</v>
      </c>
      <c r="P253" s="84">
        <v>1.3999999999999999E-4</v>
      </c>
      <c r="Q253" s="84">
        <f t="shared" si="52"/>
        <v>4.4799999999999993E-2</v>
      </c>
      <c r="R253" s="84">
        <v>0</v>
      </c>
      <c r="S253" s="85">
        <f t="shared" si="53"/>
        <v>0</v>
      </c>
      <c r="Y253" s="250">
        <v>196.8</v>
      </c>
      <c r="AQ253" s="86" t="s">
        <v>468</v>
      </c>
      <c r="AS253" s="86" t="s">
        <v>134</v>
      </c>
      <c r="AT253" s="86" t="s">
        <v>91</v>
      </c>
      <c r="AX253" s="7" t="s">
        <v>83</v>
      </c>
      <c r="BD253" s="87">
        <f t="shared" si="54"/>
        <v>0</v>
      </c>
      <c r="BE253" s="87">
        <f t="shared" si="55"/>
        <v>196.8</v>
      </c>
      <c r="BF253" s="87">
        <f t="shared" si="56"/>
        <v>0</v>
      </c>
      <c r="BG253" s="87">
        <f t="shared" si="57"/>
        <v>0</v>
      </c>
      <c r="BH253" s="87">
        <f t="shared" si="58"/>
        <v>0</v>
      </c>
      <c r="BI253" s="7" t="s">
        <v>91</v>
      </c>
      <c r="BJ253" s="88">
        <f t="shared" si="59"/>
        <v>196.8</v>
      </c>
      <c r="BK253" s="7" t="s">
        <v>468</v>
      </c>
      <c r="BL253" s="86" t="s">
        <v>552</v>
      </c>
    </row>
    <row r="254" spans="1:64" s="1" customFormat="1" ht="21.75" customHeight="1" x14ac:dyDescent="0.2">
      <c r="A254" s="80"/>
      <c r="B254" s="251" t="s">
        <v>553</v>
      </c>
      <c r="C254" s="251" t="s">
        <v>86</v>
      </c>
      <c r="D254" s="252" t="s">
        <v>554</v>
      </c>
      <c r="E254" s="253" t="s">
        <v>555</v>
      </c>
      <c r="F254" s="254" t="s">
        <v>95</v>
      </c>
      <c r="G254" s="255">
        <v>250</v>
      </c>
      <c r="H254" s="255">
        <v>0.52200000000000002</v>
      </c>
      <c r="I254" s="255">
        <f t="shared" si="50"/>
        <v>130.5</v>
      </c>
      <c r="J254" s="81"/>
      <c r="K254" s="102"/>
      <c r="L254" s="82" t="s">
        <v>0</v>
      </c>
      <c r="M254" s="83" t="s">
        <v>28</v>
      </c>
      <c r="N254" s="84">
        <v>2.7E-2</v>
      </c>
      <c r="O254" s="84">
        <f t="shared" si="51"/>
        <v>6.75</v>
      </c>
      <c r="P254" s="84">
        <v>0</v>
      </c>
      <c r="Q254" s="84">
        <f t="shared" si="52"/>
        <v>0</v>
      </c>
      <c r="R254" s="84">
        <v>0</v>
      </c>
      <c r="S254" s="85">
        <f t="shared" si="53"/>
        <v>0</v>
      </c>
      <c r="Y254" s="250">
        <v>130.5</v>
      </c>
      <c r="AQ254" s="86" t="s">
        <v>332</v>
      </c>
      <c r="AS254" s="86" t="s">
        <v>86</v>
      </c>
      <c r="AT254" s="86" t="s">
        <v>91</v>
      </c>
      <c r="AX254" s="7" t="s">
        <v>83</v>
      </c>
      <c r="BD254" s="87">
        <f t="shared" si="54"/>
        <v>0</v>
      </c>
      <c r="BE254" s="87">
        <f t="shared" si="55"/>
        <v>130.5</v>
      </c>
      <c r="BF254" s="87">
        <f t="shared" si="56"/>
        <v>0</v>
      </c>
      <c r="BG254" s="87">
        <f t="shared" si="57"/>
        <v>0</v>
      </c>
      <c r="BH254" s="87">
        <f t="shared" si="58"/>
        <v>0</v>
      </c>
      <c r="BI254" s="7" t="s">
        <v>91</v>
      </c>
      <c r="BJ254" s="88">
        <f t="shared" si="59"/>
        <v>130.5</v>
      </c>
      <c r="BK254" s="7" t="s">
        <v>332</v>
      </c>
      <c r="BL254" s="86" t="s">
        <v>556</v>
      </c>
    </row>
    <row r="255" spans="1:64" s="1" customFormat="1" ht="16.5" customHeight="1" x14ac:dyDescent="0.2">
      <c r="A255" s="80"/>
      <c r="B255" s="256" t="s">
        <v>557</v>
      </c>
      <c r="C255" s="256" t="s">
        <v>134</v>
      </c>
      <c r="D255" s="257" t="s">
        <v>558</v>
      </c>
      <c r="E255" s="258" t="s">
        <v>559</v>
      </c>
      <c r="F255" s="259" t="s">
        <v>95</v>
      </c>
      <c r="G255" s="260">
        <v>250</v>
      </c>
      <c r="H255" s="260">
        <v>1.0509999999999999</v>
      </c>
      <c r="I255" s="260">
        <f t="shared" si="50"/>
        <v>262.75</v>
      </c>
      <c r="J255" s="89"/>
      <c r="K255" s="102"/>
      <c r="L255" s="90" t="s">
        <v>0</v>
      </c>
      <c r="M255" s="91" t="s">
        <v>28</v>
      </c>
      <c r="N255" s="84">
        <v>0</v>
      </c>
      <c r="O255" s="84">
        <f t="shared" si="51"/>
        <v>0</v>
      </c>
      <c r="P255" s="84">
        <v>1.9000000000000001E-4</v>
      </c>
      <c r="Q255" s="84">
        <f t="shared" si="52"/>
        <v>4.7500000000000001E-2</v>
      </c>
      <c r="R255" s="84">
        <v>0</v>
      </c>
      <c r="S255" s="85">
        <f t="shared" si="53"/>
        <v>0</v>
      </c>
      <c r="Y255" s="250">
        <v>262.75</v>
      </c>
      <c r="AQ255" s="86" t="s">
        <v>468</v>
      </c>
      <c r="AS255" s="86" t="s">
        <v>134</v>
      </c>
      <c r="AT255" s="86" t="s">
        <v>91</v>
      </c>
      <c r="AX255" s="7" t="s">
        <v>83</v>
      </c>
      <c r="BD255" s="87">
        <f t="shared" si="54"/>
        <v>0</v>
      </c>
      <c r="BE255" s="87">
        <f t="shared" si="55"/>
        <v>262.75</v>
      </c>
      <c r="BF255" s="87">
        <f t="shared" si="56"/>
        <v>0</v>
      </c>
      <c r="BG255" s="87">
        <f t="shared" si="57"/>
        <v>0</v>
      </c>
      <c r="BH255" s="87">
        <f t="shared" si="58"/>
        <v>0</v>
      </c>
      <c r="BI255" s="7" t="s">
        <v>91</v>
      </c>
      <c r="BJ255" s="88">
        <f t="shared" si="59"/>
        <v>262.75</v>
      </c>
      <c r="BK255" s="7" t="s">
        <v>468</v>
      </c>
      <c r="BL255" s="86" t="s">
        <v>560</v>
      </c>
    </row>
    <row r="256" spans="1:64" s="1" customFormat="1" ht="24.15" customHeight="1" x14ac:dyDescent="0.2">
      <c r="A256" s="80"/>
      <c r="B256" s="273" t="s">
        <v>561</v>
      </c>
      <c r="C256" s="273" t="s">
        <v>86</v>
      </c>
      <c r="D256" s="274" t="s">
        <v>562</v>
      </c>
      <c r="E256" s="275" t="s">
        <v>563</v>
      </c>
      <c r="F256" s="276" t="s">
        <v>141</v>
      </c>
      <c r="G256" s="277">
        <v>14</v>
      </c>
      <c r="H256" s="277">
        <v>3.8580000000000001</v>
      </c>
      <c r="I256" s="277">
        <f t="shared" si="50"/>
        <v>54.012</v>
      </c>
      <c r="J256" s="81"/>
      <c r="K256" s="102"/>
      <c r="L256" s="92" t="s">
        <v>0</v>
      </c>
      <c r="M256" s="93" t="s">
        <v>28</v>
      </c>
      <c r="N256" s="94">
        <v>0.222</v>
      </c>
      <c r="O256" s="94">
        <f t="shared" si="51"/>
        <v>3.1080000000000001</v>
      </c>
      <c r="P256" s="94">
        <v>0</v>
      </c>
      <c r="Q256" s="94">
        <f t="shared" si="52"/>
        <v>0</v>
      </c>
      <c r="R256" s="94">
        <v>5.0000000000000001E-3</v>
      </c>
      <c r="S256" s="95">
        <f t="shared" si="53"/>
        <v>7.0000000000000007E-2</v>
      </c>
      <c r="Y256" s="250">
        <v>54.012</v>
      </c>
      <c r="AQ256" s="86" t="s">
        <v>332</v>
      </c>
      <c r="AS256" s="86" t="s">
        <v>86</v>
      </c>
      <c r="AT256" s="86" t="s">
        <v>91</v>
      </c>
      <c r="AX256" s="7" t="s">
        <v>83</v>
      </c>
      <c r="BD256" s="87">
        <f t="shared" si="54"/>
        <v>0</v>
      </c>
      <c r="BE256" s="87">
        <f t="shared" si="55"/>
        <v>54.012</v>
      </c>
      <c r="BF256" s="87">
        <f t="shared" si="56"/>
        <v>0</v>
      </c>
      <c r="BG256" s="87">
        <f t="shared" si="57"/>
        <v>0</v>
      </c>
      <c r="BH256" s="87">
        <f t="shared" si="58"/>
        <v>0</v>
      </c>
      <c r="BI256" s="7" t="s">
        <v>91</v>
      </c>
      <c r="BJ256" s="88">
        <f t="shared" si="59"/>
        <v>54.012</v>
      </c>
      <c r="BK256" s="7" t="s">
        <v>332</v>
      </c>
      <c r="BL256" s="86" t="s">
        <v>564</v>
      </c>
    </row>
    <row r="257" spans="1:64" s="204" customFormat="1" ht="24.15" customHeight="1" x14ac:dyDescent="0.2">
      <c r="A257" s="80"/>
      <c r="B257" s="278"/>
      <c r="C257" s="278"/>
      <c r="D257" s="279" t="s">
        <v>661</v>
      </c>
      <c r="E257" s="280" t="s">
        <v>662</v>
      </c>
      <c r="F257" s="281" t="s">
        <v>141</v>
      </c>
      <c r="G257" s="282">
        <v>1</v>
      </c>
      <c r="H257" s="282"/>
      <c r="I257" s="282">
        <v>9104.16</v>
      </c>
      <c r="J257" s="269"/>
      <c r="K257" s="102"/>
      <c r="L257" s="270"/>
      <c r="M257" s="271"/>
      <c r="N257" s="272"/>
      <c r="O257" s="272"/>
      <c r="P257" s="272"/>
      <c r="Q257" s="272"/>
      <c r="R257" s="272"/>
      <c r="S257" s="272"/>
      <c r="X257" s="185">
        <v>9104.16</v>
      </c>
      <c r="Y257" s="173"/>
      <c r="AQ257" s="86"/>
      <c r="AS257" s="86"/>
      <c r="AT257" s="86"/>
      <c r="AX257" s="7"/>
      <c r="BD257" s="87"/>
      <c r="BE257" s="87"/>
      <c r="BF257" s="87"/>
      <c r="BG257" s="87"/>
      <c r="BH257" s="87"/>
      <c r="BI257" s="7"/>
      <c r="BJ257" s="88"/>
      <c r="BK257" s="7"/>
      <c r="BL257" s="86"/>
    </row>
    <row r="258" spans="1:64" s="204" customFormat="1" ht="24.15" customHeight="1" x14ac:dyDescent="0.2">
      <c r="A258" s="80"/>
      <c r="B258" s="292"/>
      <c r="C258" s="205" t="s">
        <v>569</v>
      </c>
      <c r="D258" s="205">
        <v>20230006</v>
      </c>
      <c r="E258" s="305" t="s">
        <v>570</v>
      </c>
      <c r="F258" s="305"/>
      <c r="G258" s="205" t="s">
        <v>657</v>
      </c>
      <c r="H258" s="205"/>
      <c r="I258" s="206">
        <v>4500</v>
      </c>
      <c r="J258" s="206">
        <v>4500</v>
      </c>
      <c r="K258" s="102"/>
      <c r="L258" s="270"/>
      <c r="M258" s="271"/>
      <c r="N258" s="272"/>
      <c r="O258" s="272"/>
      <c r="P258" s="272"/>
      <c r="Q258" s="272"/>
      <c r="R258" s="272"/>
      <c r="S258" s="272"/>
      <c r="X258" s="173"/>
      <c r="Y258" s="173"/>
      <c r="Z258" s="206">
        <v>4500</v>
      </c>
      <c r="AQ258" s="86"/>
      <c r="AS258" s="86"/>
      <c r="AT258" s="86"/>
      <c r="AX258" s="7"/>
      <c r="BD258" s="87"/>
      <c r="BE258" s="87"/>
      <c r="BF258" s="87"/>
      <c r="BG258" s="87"/>
      <c r="BH258" s="87"/>
      <c r="BI258" s="7"/>
      <c r="BJ258" s="88"/>
      <c r="BK258" s="7"/>
      <c r="BL258" s="86"/>
    </row>
    <row r="259" spans="1:64" s="204" customFormat="1" ht="24.15" customHeight="1" x14ac:dyDescent="0.2">
      <c r="A259" s="80"/>
      <c r="B259" s="292"/>
      <c r="C259" s="205" t="s">
        <v>571</v>
      </c>
      <c r="D259" s="205">
        <v>2023178</v>
      </c>
      <c r="E259" s="305" t="s">
        <v>572</v>
      </c>
      <c r="F259" s="305"/>
      <c r="G259" s="205" t="s">
        <v>657</v>
      </c>
      <c r="H259" s="205">
        <v>4845</v>
      </c>
      <c r="I259" s="206">
        <v>5862.45</v>
      </c>
      <c r="J259" s="206">
        <v>5862.45</v>
      </c>
      <c r="K259" s="102"/>
      <c r="L259" s="270"/>
      <c r="M259" s="271"/>
      <c r="N259" s="272"/>
      <c r="O259" s="272"/>
      <c r="P259" s="272"/>
      <c r="Q259" s="272"/>
      <c r="R259" s="272"/>
      <c r="S259" s="272"/>
      <c r="X259" s="173"/>
      <c r="Y259" s="173"/>
      <c r="Z259" s="206">
        <v>5862.45</v>
      </c>
      <c r="AQ259" s="86"/>
      <c r="AS259" s="86"/>
      <c r="AT259" s="86"/>
      <c r="AX259" s="7"/>
      <c r="BD259" s="87"/>
      <c r="BE259" s="87"/>
      <c r="BF259" s="87"/>
      <c r="BG259" s="87"/>
      <c r="BH259" s="87"/>
      <c r="BI259" s="7"/>
      <c r="BJ259" s="88"/>
      <c r="BK259" s="7"/>
      <c r="BL259" s="86"/>
    </row>
    <row r="260" spans="1:64" s="204" customFormat="1" ht="24.15" customHeight="1" x14ac:dyDescent="0.2">
      <c r="A260" s="80"/>
      <c r="B260" s="292"/>
      <c r="C260" s="205" t="s">
        <v>571</v>
      </c>
      <c r="D260" s="205">
        <v>2023178</v>
      </c>
      <c r="E260" s="305" t="s">
        <v>573</v>
      </c>
      <c r="F260" s="305"/>
      <c r="G260" s="205" t="s">
        <v>657</v>
      </c>
      <c r="H260" s="205">
        <v>2081.04</v>
      </c>
      <c r="I260" s="206">
        <v>2518.06</v>
      </c>
      <c r="J260" s="206">
        <v>2518.06</v>
      </c>
      <c r="K260" s="102"/>
      <c r="L260" s="270"/>
      <c r="M260" s="271"/>
      <c r="N260" s="272"/>
      <c r="O260" s="272"/>
      <c r="P260" s="272"/>
      <c r="Q260" s="272"/>
      <c r="R260" s="272"/>
      <c r="S260" s="272"/>
      <c r="X260" s="173"/>
      <c r="Y260" s="173"/>
      <c r="Z260" s="206">
        <v>2518.06</v>
      </c>
      <c r="AQ260" s="86"/>
      <c r="AS260" s="86"/>
      <c r="AT260" s="86"/>
      <c r="AX260" s="7"/>
      <c r="BD260" s="87"/>
      <c r="BE260" s="87"/>
      <c r="BF260" s="87"/>
      <c r="BG260" s="87"/>
      <c r="BH260" s="87"/>
      <c r="BI260" s="7"/>
      <c r="BJ260" s="88"/>
      <c r="BK260" s="7"/>
      <c r="BL260" s="86"/>
    </row>
    <row r="261" spans="1:64" s="204" customFormat="1" ht="24.15" customHeight="1" x14ac:dyDescent="0.2">
      <c r="A261" s="80"/>
      <c r="B261" s="292"/>
      <c r="C261" s="205" t="s">
        <v>571</v>
      </c>
      <c r="D261" s="205">
        <v>2023178</v>
      </c>
      <c r="E261" s="305" t="s">
        <v>574</v>
      </c>
      <c r="F261" s="305"/>
      <c r="G261" s="205" t="s">
        <v>668</v>
      </c>
      <c r="H261" s="205">
        <v>401.24</v>
      </c>
      <c r="I261" s="206">
        <v>485.5</v>
      </c>
      <c r="J261" s="206">
        <v>485.5</v>
      </c>
      <c r="K261" s="102"/>
      <c r="L261" s="270"/>
      <c r="M261" s="271"/>
      <c r="N261" s="272"/>
      <c r="O261" s="272"/>
      <c r="P261" s="272"/>
      <c r="Q261" s="272"/>
      <c r="R261" s="272"/>
      <c r="S261" s="272"/>
      <c r="X261" s="173"/>
      <c r="Y261" s="173"/>
      <c r="Z261" s="206">
        <v>485.5</v>
      </c>
      <c r="AQ261" s="86"/>
      <c r="AS261" s="86"/>
      <c r="AT261" s="86"/>
      <c r="AX261" s="7"/>
      <c r="BD261" s="87"/>
      <c r="BE261" s="87"/>
      <c r="BF261" s="87"/>
      <c r="BG261" s="87"/>
      <c r="BH261" s="87"/>
      <c r="BI261" s="7"/>
      <c r="BJ261" s="88"/>
      <c r="BK261" s="7"/>
      <c r="BL261" s="86"/>
    </row>
    <row r="262" spans="1:64" s="204" customFormat="1" ht="24.15" customHeight="1" x14ac:dyDescent="0.2">
      <c r="A262" s="80"/>
      <c r="B262" s="292"/>
      <c r="C262" s="205" t="s">
        <v>571</v>
      </c>
      <c r="D262" s="205">
        <v>2023178</v>
      </c>
      <c r="E262" s="305" t="s">
        <v>575</v>
      </c>
      <c r="F262" s="305"/>
      <c r="G262" s="205" t="s">
        <v>668</v>
      </c>
      <c r="H262" s="205">
        <v>619.27</v>
      </c>
      <c r="I262" s="206">
        <v>749.32</v>
      </c>
      <c r="J262" s="206">
        <v>749.32</v>
      </c>
      <c r="K262" s="102"/>
      <c r="L262" s="270"/>
      <c r="M262" s="271"/>
      <c r="N262" s="272"/>
      <c r="O262" s="272"/>
      <c r="P262" s="272"/>
      <c r="Q262" s="272"/>
      <c r="R262" s="272"/>
      <c r="S262" s="272"/>
      <c r="X262" s="173"/>
      <c r="Y262" s="173"/>
      <c r="Z262" s="206">
        <v>749.32</v>
      </c>
      <c r="AQ262" s="86"/>
      <c r="AS262" s="86"/>
      <c r="AT262" s="86"/>
      <c r="AX262" s="7"/>
      <c r="BD262" s="87"/>
      <c r="BE262" s="87"/>
      <c r="BF262" s="87"/>
      <c r="BG262" s="87"/>
      <c r="BH262" s="87"/>
      <c r="BI262" s="7"/>
      <c r="BJ262" s="88"/>
      <c r="BK262" s="7"/>
      <c r="BL262" s="86"/>
    </row>
    <row r="263" spans="1:64" s="204" customFormat="1" ht="24.15" customHeight="1" x14ac:dyDescent="0.2">
      <c r="A263" s="80"/>
      <c r="B263" s="292"/>
      <c r="C263" s="205" t="s">
        <v>571</v>
      </c>
      <c r="D263" s="205">
        <v>2023178</v>
      </c>
      <c r="E263" s="305" t="s">
        <v>576</v>
      </c>
      <c r="F263" s="305"/>
      <c r="G263" s="205" t="s">
        <v>668</v>
      </c>
      <c r="H263" s="205">
        <v>305.10000000000002</v>
      </c>
      <c r="I263" s="206">
        <v>369.17</v>
      </c>
      <c r="J263" s="206">
        <v>369.17</v>
      </c>
      <c r="K263" s="102"/>
      <c r="L263" s="270"/>
      <c r="M263" s="271"/>
      <c r="N263" s="272"/>
      <c r="O263" s="272"/>
      <c r="P263" s="272"/>
      <c r="Q263" s="272"/>
      <c r="R263" s="272"/>
      <c r="S263" s="272"/>
      <c r="X263" s="173"/>
      <c r="Y263" s="173"/>
      <c r="Z263" s="206">
        <v>369.17</v>
      </c>
      <c r="AQ263" s="86"/>
      <c r="AS263" s="86"/>
      <c r="AT263" s="86"/>
      <c r="AX263" s="7"/>
      <c r="BD263" s="87"/>
      <c r="BE263" s="87"/>
      <c r="BF263" s="87"/>
      <c r="BG263" s="87"/>
      <c r="BH263" s="87"/>
      <c r="BI263" s="7"/>
      <c r="BJ263" s="88"/>
      <c r="BK263" s="7"/>
      <c r="BL263" s="86"/>
    </row>
    <row r="264" spans="1:64" s="204" customFormat="1" ht="24.15" customHeight="1" x14ac:dyDescent="0.2">
      <c r="A264" s="80"/>
      <c r="B264" s="292"/>
      <c r="C264" s="205" t="s">
        <v>571</v>
      </c>
      <c r="D264" s="205">
        <v>2023178</v>
      </c>
      <c r="E264" s="305" t="s">
        <v>577</v>
      </c>
      <c r="F264" s="305"/>
      <c r="G264" s="205" t="s">
        <v>657</v>
      </c>
      <c r="H264" s="205">
        <v>422.94</v>
      </c>
      <c r="I264" s="206">
        <v>511.76</v>
      </c>
      <c r="J264" s="206">
        <v>511.76</v>
      </c>
      <c r="K264" s="102"/>
      <c r="L264" s="270"/>
      <c r="M264" s="271"/>
      <c r="N264" s="272"/>
      <c r="O264" s="272"/>
      <c r="P264" s="272"/>
      <c r="Q264" s="272"/>
      <c r="R264" s="272"/>
      <c r="S264" s="272"/>
      <c r="X264" s="173"/>
      <c r="Y264" s="173"/>
      <c r="Z264" s="206">
        <v>511.76</v>
      </c>
      <c r="AQ264" s="86"/>
      <c r="AS264" s="86"/>
      <c r="AT264" s="86"/>
      <c r="AX264" s="7"/>
      <c r="BD264" s="87"/>
      <c r="BE264" s="87"/>
      <c r="BF264" s="87"/>
      <c r="BG264" s="87"/>
      <c r="BH264" s="87"/>
      <c r="BI264" s="7"/>
      <c r="BJ264" s="88"/>
      <c r="BK264" s="7"/>
      <c r="BL264" s="86"/>
    </row>
    <row r="265" spans="1:64" s="204" customFormat="1" ht="24.15" customHeight="1" x14ac:dyDescent="0.2">
      <c r="A265" s="80"/>
      <c r="B265" s="292"/>
      <c r="C265" s="205" t="s">
        <v>571</v>
      </c>
      <c r="D265" s="205">
        <v>2023178</v>
      </c>
      <c r="E265" s="305" t="s">
        <v>578</v>
      </c>
      <c r="F265" s="305"/>
      <c r="G265" s="205" t="s">
        <v>657</v>
      </c>
      <c r="H265" s="205">
        <v>260.08</v>
      </c>
      <c r="I265" s="206">
        <v>314.7</v>
      </c>
      <c r="J265" s="206">
        <v>314.7</v>
      </c>
      <c r="K265" s="102"/>
      <c r="L265" s="270"/>
      <c r="M265" s="271"/>
      <c r="N265" s="272"/>
      <c r="O265" s="272"/>
      <c r="P265" s="272"/>
      <c r="Q265" s="272"/>
      <c r="R265" s="272"/>
      <c r="S265" s="272"/>
      <c r="X265" s="173"/>
      <c r="Y265" s="173"/>
      <c r="Z265" s="206">
        <v>314.7</v>
      </c>
      <c r="AQ265" s="86"/>
      <c r="AS265" s="86"/>
      <c r="AT265" s="86"/>
      <c r="AX265" s="7"/>
      <c r="BD265" s="87"/>
      <c r="BE265" s="87"/>
      <c r="BF265" s="87"/>
      <c r="BG265" s="87"/>
      <c r="BH265" s="87"/>
      <c r="BI265" s="7"/>
      <c r="BJ265" s="88"/>
      <c r="BK265" s="7"/>
      <c r="BL265" s="86"/>
    </row>
    <row r="266" spans="1:64" s="204" customFormat="1" ht="24.15" customHeight="1" x14ac:dyDescent="0.2">
      <c r="A266" s="80"/>
      <c r="B266" s="292"/>
      <c r="C266" s="205" t="s">
        <v>571</v>
      </c>
      <c r="D266" s="205">
        <v>2023178</v>
      </c>
      <c r="E266" s="305" t="s">
        <v>579</v>
      </c>
      <c r="F266" s="305"/>
      <c r="G266" s="205" t="s">
        <v>657</v>
      </c>
      <c r="H266" s="205">
        <v>572.36</v>
      </c>
      <c r="I266" s="206">
        <v>692.56</v>
      </c>
      <c r="J266" s="206">
        <v>692.56</v>
      </c>
      <c r="K266" s="102"/>
      <c r="L266" s="270"/>
      <c r="M266" s="271"/>
      <c r="N266" s="272"/>
      <c r="O266" s="272"/>
      <c r="P266" s="272"/>
      <c r="Q266" s="272"/>
      <c r="R266" s="272"/>
      <c r="S266" s="272"/>
      <c r="X266" s="173"/>
      <c r="Y266" s="173"/>
      <c r="Z266" s="206">
        <v>692.56</v>
      </c>
      <c r="AQ266" s="86"/>
      <c r="AS266" s="86"/>
      <c r="AT266" s="86"/>
      <c r="AX266" s="7"/>
      <c r="BD266" s="87"/>
      <c r="BE266" s="87"/>
      <c r="BF266" s="87"/>
      <c r="BG266" s="87"/>
      <c r="BH266" s="87"/>
      <c r="BI266" s="7"/>
      <c r="BJ266" s="88"/>
      <c r="BK266" s="7"/>
      <c r="BL266" s="86"/>
    </row>
    <row r="267" spans="1:64" s="204" customFormat="1" ht="24.15" customHeight="1" x14ac:dyDescent="0.2">
      <c r="A267" s="80"/>
      <c r="B267" s="292"/>
      <c r="C267" s="205" t="s">
        <v>571</v>
      </c>
      <c r="D267" s="205">
        <v>2023178</v>
      </c>
      <c r="E267" s="305" t="s">
        <v>580</v>
      </c>
      <c r="F267" s="305"/>
      <c r="G267" s="205" t="s">
        <v>657</v>
      </c>
      <c r="H267" s="205">
        <v>270</v>
      </c>
      <c r="I267" s="206">
        <v>326.7</v>
      </c>
      <c r="J267" s="206">
        <v>326.7</v>
      </c>
      <c r="K267" s="102"/>
      <c r="L267" s="270"/>
      <c r="M267" s="271"/>
      <c r="N267" s="272"/>
      <c r="O267" s="272"/>
      <c r="P267" s="272"/>
      <c r="Q267" s="272"/>
      <c r="R267" s="272"/>
      <c r="S267" s="272"/>
      <c r="X267" s="173"/>
      <c r="Y267" s="173"/>
      <c r="Z267" s="206">
        <v>326.7</v>
      </c>
      <c r="AQ267" s="86"/>
      <c r="AS267" s="86"/>
      <c r="AT267" s="86"/>
      <c r="AX267" s="7"/>
      <c r="BD267" s="87"/>
      <c r="BE267" s="87"/>
      <c r="BF267" s="87"/>
      <c r="BG267" s="87"/>
      <c r="BH267" s="87"/>
      <c r="BI267" s="7"/>
      <c r="BJ267" s="88"/>
      <c r="BK267" s="7"/>
      <c r="BL267" s="86"/>
    </row>
    <row r="268" spans="1:64" s="204" customFormat="1" ht="24.15" customHeight="1" x14ac:dyDescent="0.2">
      <c r="A268" s="80"/>
      <c r="B268" s="292"/>
      <c r="C268" s="205" t="s">
        <v>581</v>
      </c>
      <c r="D268" s="205">
        <v>238880550</v>
      </c>
      <c r="E268" s="305" t="s">
        <v>582</v>
      </c>
      <c r="F268" s="305"/>
      <c r="G268" s="205">
        <v>90</v>
      </c>
      <c r="H268" s="207">
        <v>1800</v>
      </c>
      <c r="I268" s="208">
        <v>2160</v>
      </c>
      <c r="J268" s="208">
        <v>2160</v>
      </c>
      <c r="K268" s="102"/>
      <c r="L268" s="270"/>
      <c r="M268" s="271"/>
      <c r="N268" s="272"/>
      <c r="O268" s="272"/>
      <c r="P268" s="272"/>
      <c r="Q268" s="272"/>
      <c r="R268" s="272"/>
      <c r="S268" s="272"/>
      <c r="X268" s="173"/>
      <c r="Y268" s="173"/>
      <c r="Z268" s="208">
        <v>2160</v>
      </c>
      <c r="AQ268" s="86"/>
      <c r="AS268" s="86"/>
      <c r="AT268" s="86"/>
      <c r="AX268" s="7"/>
      <c r="BD268" s="87"/>
      <c r="BE268" s="87"/>
      <c r="BF268" s="87"/>
      <c r="BG268" s="87"/>
      <c r="BH268" s="87"/>
      <c r="BI268" s="7"/>
      <c r="BJ268" s="88"/>
      <c r="BK268" s="7"/>
      <c r="BL268" s="86"/>
    </row>
    <row r="269" spans="1:64" s="204" customFormat="1" ht="24.15" customHeight="1" x14ac:dyDescent="0.2">
      <c r="A269" s="80"/>
      <c r="B269" s="292"/>
      <c r="C269" s="205" t="s">
        <v>581</v>
      </c>
      <c r="D269" s="205">
        <v>238880550</v>
      </c>
      <c r="E269" s="305" t="s">
        <v>583</v>
      </c>
      <c r="F269" s="305"/>
      <c r="G269" s="205">
        <v>2.1</v>
      </c>
      <c r="H269" s="207">
        <v>798</v>
      </c>
      <c r="I269" s="208">
        <v>957.6</v>
      </c>
      <c r="J269" s="208">
        <v>957.6</v>
      </c>
      <c r="K269" s="102"/>
      <c r="L269" s="270"/>
      <c r="M269" s="271"/>
      <c r="N269" s="272"/>
      <c r="O269" s="272"/>
      <c r="P269" s="272"/>
      <c r="Q269" s="272"/>
      <c r="R269" s="272"/>
      <c r="S269" s="272"/>
      <c r="X269" s="173"/>
      <c r="Y269" s="173"/>
      <c r="Z269" s="208">
        <v>957.6</v>
      </c>
      <c r="AQ269" s="86"/>
      <c r="AS269" s="86"/>
      <c r="AT269" s="86"/>
      <c r="AX269" s="7"/>
      <c r="BD269" s="87"/>
      <c r="BE269" s="87"/>
      <c r="BF269" s="87"/>
      <c r="BG269" s="87"/>
      <c r="BH269" s="87"/>
      <c r="BI269" s="7"/>
      <c r="BJ269" s="88"/>
      <c r="BK269" s="7"/>
      <c r="BL269" s="86"/>
    </row>
    <row r="270" spans="1:64" s="204" customFormat="1" ht="24.15" customHeight="1" x14ac:dyDescent="0.2">
      <c r="A270" s="80"/>
      <c r="B270" s="292"/>
      <c r="C270" s="205" t="s">
        <v>581</v>
      </c>
      <c r="D270" s="205">
        <v>238880550</v>
      </c>
      <c r="E270" s="305" t="s">
        <v>584</v>
      </c>
      <c r="F270" s="305"/>
      <c r="G270" s="205">
        <v>0.9</v>
      </c>
      <c r="H270" s="207">
        <v>342</v>
      </c>
      <c r="I270" s="208">
        <v>410.4</v>
      </c>
      <c r="J270" s="208">
        <v>410.4</v>
      </c>
      <c r="K270" s="102"/>
      <c r="L270" s="270"/>
      <c r="M270" s="271"/>
      <c r="N270" s="272"/>
      <c r="O270" s="272"/>
      <c r="P270" s="272"/>
      <c r="Q270" s="272"/>
      <c r="R270" s="272"/>
      <c r="S270" s="272"/>
      <c r="X270" s="173"/>
      <c r="Y270" s="173"/>
      <c r="Z270" s="208">
        <v>410.4</v>
      </c>
      <c r="AQ270" s="86"/>
      <c r="AS270" s="86"/>
      <c r="AT270" s="86"/>
      <c r="AX270" s="7"/>
      <c r="BD270" s="87"/>
      <c r="BE270" s="87"/>
      <c r="BF270" s="87"/>
      <c r="BG270" s="87"/>
      <c r="BH270" s="87"/>
      <c r="BI270" s="7"/>
      <c r="BJ270" s="88"/>
      <c r="BK270" s="7"/>
      <c r="BL270" s="86"/>
    </row>
    <row r="271" spans="1:64" s="204" customFormat="1" ht="24.15" customHeight="1" x14ac:dyDescent="0.2">
      <c r="A271" s="80"/>
      <c r="B271" s="292"/>
      <c r="C271" s="205" t="s">
        <v>581</v>
      </c>
      <c r="D271" s="205">
        <v>238880550</v>
      </c>
      <c r="E271" s="305" t="s">
        <v>585</v>
      </c>
      <c r="F271" s="305"/>
      <c r="G271" s="205">
        <v>142</v>
      </c>
      <c r="H271" s="207">
        <v>4562.46</v>
      </c>
      <c r="I271" s="208">
        <v>5474.9520000000002</v>
      </c>
      <c r="J271" s="208">
        <v>5474.9520000000002</v>
      </c>
      <c r="K271" s="102"/>
      <c r="L271" s="270"/>
      <c r="M271" s="271"/>
      <c r="N271" s="272"/>
      <c r="O271" s="272"/>
      <c r="P271" s="272"/>
      <c r="Q271" s="272"/>
      <c r="R271" s="272"/>
      <c r="S271" s="272"/>
      <c r="X271" s="173"/>
      <c r="Y271" s="173"/>
      <c r="Z271" s="208">
        <v>5474.9520000000002</v>
      </c>
      <c r="AQ271" s="86"/>
      <c r="AS271" s="86"/>
      <c r="AT271" s="86"/>
      <c r="AX271" s="7"/>
      <c r="BD271" s="87"/>
      <c r="BE271" s="87"/>
      <c r="BF271" s="87"/>
      <c r="BG271" s="87"/>
      <c r="BH271" s="87"/>
      <c r="BI271" s="7"/>
      <c r="BJ271" s="88"/>
      <c r="BK271" s="7"/>
      <c r="BL271" s="86"/>
    </row>
    <row r="272" spans="1:64" s="204" customFormat="1" ht="24.15" customHeight="1" x14ac:dyDescent="0.2">
      <c r="A272" s="80"/>
      <c r="B272" s="292"/>
      <c r="C272" s="205" t="s">
        <v>581</v>
      </c>
      <c r="D272" s="205">
        <v>238880550</v>
      </c>
      <c r="E272" s="305" t="s">
        <v>586</v>
      </c>
      <c r="F272" s="305"/>
      <c r="G272" s="205">
        <v>10000</v>
      </c>
      <c r="H272" s="207">
        <v>1400</v>
      </c>
      <c r="I272" s="208">
        <v>1680</v>
      </c>
      <c r="J272" s="208">
        <v>1680</v>
      </c>
      <c r="K272" s="102"/>
      <c r="L272" s="270"/>
      <c r="M272" s="271"/>
      <c r="N272" s="272"/>
      <c r="O272" s="272"/>
      <c r="P272" s="272"/>
      <c r="Q272" s="272"/>
      <c r="R272" s="272"/>
      <c r="S272" s="272"/>
      <c r="X272" s="173"/>
      <c r="Y272" s="173"/>
      <c r="Z272" s="208">
        <v>1680</v>
      </c>
      <c r="AQ272" s="86"/>
      <c r="AS272" s="86"/>
      <c r="AT272" s="86"/>
      <c r="AX272" s="7"/>
      <c r="BD272" s="87"/>
      <c r="BE272" s="87"/>
      <c r="BF272" s="87"/>
      <c r="BG272" s="87"/>
      <c r="BH272" s="87"/>
      <c r="BI272" s="7"/>
      <c r="BJ272" s="88"/>
      <c r="BK272" s="7"/>
      <c r="BL272" s="86"/>
    </row>
    <row r="273" spans="1:64" s="204" customFormat="1" ht="24.15" customHeight="1" x14ac:dyDescent="0.2">
      <c r="A273" s="80"/>
      <c r="B273" s="292"/>
      <c r="C273" s="205" t="s">
        <v>581</v>
      </c>
      <c r="D273" s="205">
        <v>238880550</v>
      </c>
      <c r="E273" s="305" t="s">
        <v>587</v>
      </c>
      <c r="F273" s="305"/>
      <c r="G273" s="205" t="s">
        <v>666</v>
      </c>
      <c r="H273" s="207">
        <v>90</v>
      </c>
      <c r="I273" s="208">
        <v>108</v>
      </c>
      <c r="J273" s="208">
        <v>108</v>
      </c>
      <c r="K273" s="102"/>
      <c r="L273" s="270"/>
      <c r="M273" s="271"/>
      <c r="N273" s="272"/>
      <c r="O273" s="272"/>
      <c r="P273" s="272"/>
      <c r="Q273" s="272"/>
      <c r="R273" s="272"/>
      <c r="S273" s="272"/>
      <c r="X273" s="173"/>
      <c r="Y273" s="173"/>
      <c r="Z273" s="208">
        <v>108</v>
      </c>
      <c r="AQ273" s="86"/>
      <c r="AS273" s="86"/>
      <c r="AT273" s="86"/>
      <c r="AX273" s="7"/>
      <c r="BD273" s="87"/>
      <c r="BE273" s="87"/>
      <c r="BF273" s="87"/>
      <c r="BG273" s="87"/>
      <c r="BH273" s="87"/>
      <c r="BI273" s="7"/>
      <c r="BJ273" s="88"/>
      <c r="BK273" s="7"/>
      <c r="BL273" s="86"/>
    </row>
    <row r="274" spans="1:64" s="204" customFormat="1" ht="24.15" customHeight="1" x14ac:dyDescent="0.2">
      <c r="A274" s="80"/>
      <c r="B274" s="292"/>
      <c r="C274" s="205" t="s">
        <v>581</v>
      </c>
      <c r="D274" s="205">
        <v>238880550</v>
      </c>
      <c r="E274" s="305" t="s">
        <v>588</v>
      </c>
      <c r="F274" s="305"/>
      <c r="G274" s="205" t="s">
        <v>667</v>
      </c>
      <c r="H274" s="207">
        <v>112.5</v>
      </c>
      <c r="I274" s="208">
        <v>135</v>
      </c>
      <c r="J274" s="208">
        <v>135</v>
      </c>
      <c r="K274" s="102"/>
      <c r="L274" s="270"/>
      <c r="M274" s="271"/>
      <c r="N274" s="272"/>
      <c r="O274" s="272"/>
      <c r="P274" s="272"/>
      <c r="Q274" s="272"/>
      <c r="R274" s="272"/>
      <c r="S274" s="272"/>
      <c r="X274" s="173"/>
      <c r="Y274" s="173"/>
      <c r="Z274" s="208">
        <v>135</v>
      </c>
      <c r="AQ274" s="86"/>
      <c r="AS274" s="86"/>
      <c r="AT274" s="86"/>
      <c r="AX274" s="7"/>
      <c r="BD274" s="87"/>
      <c r="BE274" s="87"/>
      <c r="BF274" s="87"/>
      <c r="BG274" s="87"/>
      <c r="BH274" s="87"/>
      <c r="BI274" s="7"/>
      <c r="BJ274" s="88"/>
      <c r="BK274" s="7"/>
      <c r="BL274" s="86"/>
    </row>
    <row r="275" spans="1:64" s="204" customFormat="1" ht="24.15" customHeight="1" x14ac:dyDescent="0.2">
      <c r="A275" s="80"/>
      <c r="B275" s="292"/>
      <c r="C275" s="205" t="s">
        <v>581</v>
      </c>
      <c r="D275" s="205">
        <v>238880550</v>
      </c>
      <c r="E275" s="305" t="s">
        <v>589</v>
      </c>
      <c r="F275" s="305"/>
      <c r="G275" s="205">
        <v>5</v>
      </c>
      <c r="H275" s="207">
        <v>212</v>
      </c>
      <c r="I275" s="208">
        <v>254.4</v>
      </c>
      <c r="J275" s="208">
        <v>254.4</v>
      </c>
      <c r="K275" s="102"/>
      <c r="L275" s="270"/>
      <c r="M275" s="271"/>
      <c r="N275" s="272"/>
      <c r="O275" s="272"/>
      <c r="P275" s="272"/>
      <c r="Q275" s="272"/>
      <c r="R275" s="272"/>
      <c r="S275" s="272"/>
      <c r="X275" s="173"/>
      <c r="Y275" s="173"/>
      <c r="Z275" s="208">
        <v>254.4</v>
      </c>
      <c r="AQ275" s="86"/>
      <c r="AS275" s="86"/>
      <c r="AT275" s="86"/>
      <c r="AX275" s="7"/>
      <c r="BD275" s="87"/>
      <c r="BE275" s="87"/>
      <c r="BF275" s="87"/>
      <c r="BG275" s="87"/>
      <c r="BH275" s="87"/>
      <c r="BI275" s="7"/>
      <c r="BJ275" s="88"/>
      <c r="BK275" s="7"/>
      <c r="BL275" s="86"/>
    </row>
    <row r="276" spans="1:64" s="204" customFormat="1" ht="24.15" customHeight="1" x14ac:dyDescent="0.2">
      <c r="A276" s="80"/>
      <c r="B276" s="292"/>
      <c r="C276" s="205" t="s">
        <v>581</v>
      </c>
      <c r="D276" s="205">
        <v>238880550</v>
      </c>
      <c r="E276" s="305" t="s">
        <v>589</v>
      </c>
      <c r="F276" s="305"/>
      <c r="G276" s="205">
        <v>6</v>
      </c>
      <c r="H276" s="207">
        <v>345.6</v>
      </c>
      <c r="I276" s="208">
        <v>414.72</v>
      </c>
      <c r="J276" s="208">
        <v>414.72</v>
      </c>
      <c r="K276" s="102"/>
      <c r="L276" s="270"/>
      <c r="M276" s="271"/>
      <c r="N276" s="272"/>
      <c r="O276" s="272"/>
      <c r="P276" s="272"/>
      <c r="Q276" s="272"/>
      <c r="R276" s="272"/>
      <c r="S276" s="272"/>
      <c r="X276" s="173"/>
      <c r="Y276" s="173"/>
      <c r="Z276" s="208">
        <v>414.72</v>
      </c>
      <c r="AQ276" s="86"/>
      <c r="AS276" s="86"/>
      <c r="AT276" s="86"/>
      <c r="AX276" s="7"/>
      <c r="BD276" s="87"/>
      <c r="BE276" s="87"/>
      <c r="BF276" s="87"/>
      <c r="BG276" s="87"/>
      <c r="BH276" s="87"/>
      <c r="BI276" s="7"/>
      <c r="BJ276" s="88"/>
      <c r="BK276" s="7"/>
      <c r="BL276" s="86"/>
    </row>
    <row r="277" spans="1:64" s="204" customFormat="1" ht="24.15" customHeight="1" x14ac:dyDescent="0.2">
      <c r="A277" s="80"/>
      <c r="B277" s="292"/>
      <c r="C277" s="205" t="s">
        <v>581</v>
      </c>
      <c r="D277" s="205">
        <v>238880550</v>
      </c>
      <c r="E277" s="305" t="s">
        <v>589</v>
      </c>
      <c r="F277" s="305"/>
      <c r="G277" s="205">
        <v>5</v>
      </c>
      <c r="H277" s="207">
        <v>407.5</v>
      </c>
      <c r="I277" s="208">
        <v>489</v>
      </c>
      <c r="J277" s="208">
        <v>489</v>
      </c>
      <c r="K277" s="102"/>
      <c r="L277" s="270"/>
      <c r="M277" s="271"/>
      <c r="N277" s="272"/>
      <c r="O277" s="272"/>
      <c r="P277" s="272"/>
      <c r="Q277" s="272"/>
      <c r="R277" s="272"/>
      <c r="S277" s="272"/>
      <c r="X277" s="173"/>
      <c r="Y277" s="173"/>
      <c r="Z277" s="208">
        <v>489</v>
      </c>
      <c r="AQ277" s="86"/>
      <c r="AS277" s="86"/>
      <c r="AT277" s="86"/>
      <c r="AX277" s="7"/>
      <c r="BD277" s="87"/>
      <c r="BE277" s="87"/>
      <c r="BF277" s="87"/>
      <c r="BG277" s="87"/>
      <c r="BH277" s="87"/>
      <c r="BI277" s="7"/>
      <c r="BJ277" s="88"/>
      <c r="BK277" s="7"/>
      <c r="BL277" s="86"/>
    </row>
    <row r="278" spans="1:64" s="204" customFormat="1" ht="24.15" customHeight="1" x14ac:dyDescent="0.2">
      <c r="A278" s="80"/>
      <c r="B278" s="292"/>
      <c r="C278" s="205" t="s">
        <v>581</v>
      </c>
      <c r="D278" s="205">
        <v>238880550</v>
      </c>
      <c r="E278" s="305" t="s">
        <v>589</v>
      </c>
      <c r="F278" s="305"/>
      <c r="G278" s="205" t="s">
        <v>657</v>
      </c>
      <c r="H278" s="207">
        <v>42.9</v>
      </c>
      <c r="I278" s="208">
        <v>51.48</v>
      </c>
      <c r="J278" s="208">
        <v>51.48</v>
      </c>
      <c r="K278" s="102"/>
      <c r="L278" s="270"/>
      <c r="M278" s="271"/>
      <c r="N278" s="272"/>
      <c r="O278" s="272"/>
      <c r="P278" s="272"/>
      <c r="Q278" s="272"/>
      <c r="R278" s="272"/>
      <c r="S278" s="272"/>
      <c r="X278" s="173"/>
      <c r="Y278" s="173"/>
      <c r="Z278" s="208">
        <v>51.48</v>
      </c>
      <c r="AQ278" s="86"/>
      <c r="AS278" s="86"/>
      <c r="AT278" s="86"/>
      <c r="AX278" s="7"/>
      <c r="BD278" s="87"/>
      <c r="BE278" s="87"/>
      <c r="BF278" s="87"/>
      <c r="BG278" s="87"/>
      <c r="BH278" s="87"/>
      <c r="BI278" s="7"/>
      <c r="BJ278" s="88"/>
      <c r="BK278" s="7"/>
      <c r="BL278" s="86"/>
    </row>
    <row r="279" spans="1:64" s="204" customFormat="1" ht="24.15" customHeight="1" x14ac:dyDescent="0.2">
      <c r="A279" s="80"/>
      <c r="B279" s="292"/>
      <c r="C279" s="205" t="s">
        <v>581</v>
      </c>
      <c r="D279" s="205">
        <v>238880550</v>
      </c>
      <c r="E279" s="305" t="s">
        <v>589</v>
      </c>
      <c r="F279" s="305"/>
      <c r="G279" s="205" t="s">
        <v>657</v>
      </c>
      <c r="H279" s="207">
        <v>40.840000000000003</v>
      </c>
      <c r="I279" s="208">
        <v>49.008000000000003</v>
      </c>
      <c r="J279" s="208">
        <v>49.008000000000003</v>
      </c>
      <c r="K279" s="102"/>
      <c r="L279" s="270"/>
      <c r="M279" s="271"/>
      <c r="N279" s="272"/>
      <c r="O279" s="272"/>
      <c r="P279" s="272"/>
      <c r="Q279" s="272"/>
      <c r="R279" s="272"/>
      <c r="S279" s="272"/>
      <c r="X279" s="173"/>
      <c r="Y279" s="173"/>
      <c r="Z279" s="208">
        <v>49.008000000000003</v>
      </c>
      <c r="AQ279" s="86"/>
      <c r="AS279" s="86"/>
      <c r="AT279" s="86"/>
      <c r="AX279" s="7"/>
      <c r="BD279" s="87"/>
      <c r="BE279" s="87"/>
      <c r="BF279" s="87"/>
      <c r="BG279" s="87"/>
      <c r="BH279" s="87"/>
      <c r="BI279" s="7"/>
      <c r="BJ279" s="88"/>
      <c r="BK279" s="7"/>
      <c r="BL279" s="86"/>
    </row>
    <row r="280" spans="1:64" s="204" customFormat="1" ht="24.15" customHeight="1" x14ac:dyDescent="0.2">
      <c r="A280" s="80"/>
      <c r="B280" s="292"/>
      <c r="C280" s="205" t="s">
        <v>581</v>
      </c>
      <c r="D280" s="205">
        <v>238880550</v>
      </c>
      <c r="E280" s="305" t="s">
        <v>589</v>
      </c>
      <c r="F280" s="305"/>
      <c r="G280" s="205" t="s">
        <v>657</v>
      </c>
      <c r="H280" s="207">
        <v>26.2</v>
      </c>
      <c r="I280" s="208">
        <v>31.44</v>
      </c>
      <c r="J280" s="208">
        <v>31.44</v>
      </c>
      <c r="K280" s="102"/>
      <c r="L280" s="270"/>
      <c r="M280" s="271"/>
      <c r="N280" s="272"/>
      <c r="O280" s="272"/>
      <c r="P280" s="272"/>
      <c r="Q280" s="272"/>
      <c r="R280" s="272"/>
      <c r="S280" s="272"/>
      <c r="X280" s="173"/>
      <c r="Y280" s="173"/>
      <c r="Z280" s="208">
        <v>31.44</v>
      </c>
      <c r="AQ280" s="86"/>
      <c r="AS280" s="86"/>
      <c r="AT280" s="86"/>
      <c r="AX280" s="7"/>
      <c r="BD280" s="87"/>
      <c r="BE280" s="87"/>
      <c r="BF280" s="87"/>
      <c r="BG280" s="87"/>
      <c r="BH280" s="87"/>
      <c r="BI280" s="7"/>
      <c r="BJ280" s="88"/>
      <c r="BK280" s="7"/>
      <c r="BL280" s="86"/>
    </row>
    <row r="281" spans="1:64" s="204" customFormat="1" ht="24.15" customHeight="1" x14ac:dyDescent="0.2">
      <c r="A281" s="80"/>
      <c r="B281" s="292"/>
      <c r="C281" s="205" t="s">
        <v>581</v>
      </c>
      <c r="D281" s="205">
        <v>238880550</v>
      </c>
      <c r="E281" s="305" t="s">
        <v>590</v>
      </c>
      <c r="F281" s="305"/>
      <c r="G281" s="205"/>
      <c r="H281" s="207">
        <v>144</v>
      </c>
      <c r="I281" s="208">
        <v>172.8</v>
      </c>
      <c r="J281" s="208">
        <v>172.8</v>
      </c>
      <c r="K281" s="102"/>
      <c r="L281" s="270"/>
      <c r="M281" s="271"/>
      <c r="N281" s="272"/>
      <c r="O281" s="272"/>
      <c r="P281" s="272"/>
      <c r="Q281" s="272"/>
      <c r="R281" s="272"/>
      <c r="S281" s="272"/>
      <c r="X281" s="173"/>
      <c r="Y281" s="173"/>
      <c r="Z281" s="208">
        <v>172.8</v>
      </c>
      <c r="AQ281" s="86"/>
      <c r="AS281" s="86"/>
      <c r="AT281" s="86"/>
      <c r="AX281" s="7"/>
      <c r="BD281" s="87"/>
      <c r="BE281" s="87"/>
      <c r="BF281" s="87"/>
      <c r="BG281" s="87"/>
      <c r="BH281" s="87"/>
      <c r="BI281" s="7"/>
      <c r="BJ281" s="88"/>
      <c r="BK281" s="7"/>
      <c r="BL281" s="86"/>
    </row>
    <row r="282" spans="1:64" s="204" customFormat="1" ht="24.15" customHeight="1" x14ac:dyDescent="0.2">
      <c r="A282" s="80"/>
      <c r="B282" s="292"/>
      <c r="C282" s="205" t="s">
        <v>581</v>
      </c>
      <c r="D282" s="205">
        <v>238880550</v>
      </c>
      <c r="E282" s="305" t="s">
        <v>591</v>
      </c>
      <c r="F282" s="305"/>
      <c r="G282" s="205" t="s">
        <v>665</v>
      </c>
      <c r="H282" s="207">
        <v>240</v>
      </c>
      <c r="I282" s="208">
        <v>288</v>
      </c>
      <c r="J282" s="208">
        <v>288</v>
      </c>
      <c r="K282" s="102"/>
      <c r="L282" s="270"/>
      <c r="M282" s="271"/>
      <c r="N282" s="272"/>
      <c r="O282" s="272"/>
      <c r="P282" s="272"/>
      <c r="Q282" s="272"/>
      <c r="R282" s="272"/>
      <c r="S282" s="272"/>
      <c r="X282" s="173"/>
      <c r="Y282" s="173"/>
      <c r="Z282" s="208">
        <v>288</v>
      </c>
      <c r="AQ282" s="86"/>
      <c r="AS282" s="86"/>
      <c r="AT282" s="86"/>
      <c r="AX282" s="7"/>
      <c r="BD282" s="87"/>
      <c r="BE282" s="87"/>
      <c r="BF282" s="87"/>
      <c r="BG282" s="87"/>
      <c r="BH282" s="87"/>
      <c r="BI282" s="7"/>
      <c r="BJ282" s="88"/>
      <c r="BK282" s="7"/>
      <c r="BL282" s="86"/>
    </row>
    <row r="283" spans="1:64" s="204" customFormat="1" ht="24.15" customHeight="1" x14ac:dyDescent="0.2">
      <c r="A283" s="80"/>
      <c r="B283" s="292"/>
      <c r="C283" s="205" t="s">
        <v>581</v>
      </c>
      <c r="D283" s="205">
        <v>238880550</v>
      </c>
      <c r="E283" s="305" t="s">
        <v>592</v>
      </c>
      <c r="F283" s="305"/>
      <c r="G283" s="205" t="s">
        <v>665</v>
      </c>
      <c r="H283" s="207">
        <v>140</v>
      </c>
      <c r="I283" s="208">
        <v>168</v>
      </c>
      <c r="J283" s="208">
        <v>168</v>
      </c>
      <c r="K283" s="102"/>
      <c r="L283" s="270"/>
      <c r="M283" s="271"/>
      <c r="N283" s="272"/>
      <c r="O283" s="272"/>
      <c r="P283" s="272"/>
      <c r="Q283" s="272"/>
      <c r="R283" s="272"/>
      <c r="S283" s="272"/>
      <c r="X283" s="173"/>
      <c r="Y283" s="173"/>
      <c r="Z283" s="208">
        <v>168</v>
      </c>
      <c r="AQ283" s="86"/>
      <c r="AS283" s="86"/>
      <c r="AT283" s="86"/>
      <c r="AX283" s="7"/>
      <c r="BD283" s="87"/>
      <c r="BE283" s="87"/>
      <c r="BF283" s="87"/>
      <c r="BG283" s="87"/>
      <c r="BH283" s="87"/>
      <c r="BI283" s="7"/>
      <c r="BJ283" s="88"/>
      <c r="BK283" s="7"/>
      <c r="BL283" s="86"/>
    </row>
    <row r="284" spans="1:64" s="204" customFormat="1" ht="24.15" customHeight="1" x14ac:dyDescent="0.2">
      <c r="A284" s="80"/>
      <c r="B284" s="292"/>
      <c r="C284" s="205" t="s">
        <v>581</v>
      </c>
      <c r="D284" s="205">
        <v>238880550</v>
      </c>
      <c r="E284" s="305" t="s">
        <v>593</v>
      </c>
      <c r="F284" s="305"/>
      <c r="G284" s="205" t="s">
        <v>664</v>
      </c>
      <c r="H284" s="207">
        <v>320</v>
      </c>
      <c r="I284" s="208">
        <v>384</v>
      </c>
      <c r="J284" s="208">
        <v>384</v>
      </c>
      <c r="K284" s="102"/>
      <c r="L284" s="270"/>
      <c r="M284" s="271"/>
      <c r="N284" s="272"/>
      <c r="O284" s="272"/>
      <c r="P284" s="272"/>
      <c r="Q284" s="272"/>
      <c r="R284" s="272"/>
      <c r="S284" s="272"/>
      <c r="X284" s="173"/>
      <c r="Y284" s="173"/>
      <c r="Z284" s="208">
        <v>384</v>
      </c>
      <c r="AQ284" s="86"/>
      <c r="AS284" s="86"/>
      <c r="AT284" s="86"/>
      <c r="AX284" s="7"/>
      <c r="BD284" s="87"/>
      <c r="BE284" s="87"/>
      <c r="BF284" s="87"/>
      <c r="BG284" s="87"/>
      <c r="BH284" s="87"/>
      <c r="BI284" s="7"/>
      <c r="BJ284" s="88"/>
      <c r="BK284" s="7"/>
      <c r="BL284" s="86"/>
    </row>
    <row r="285" spans="1:64" s="204" customFormat="1" ht="24.15" customHeight="1" x14ac:dyDescent="0.2">
      <c r="A285" s="80"/>
      <c r="B285" s="292"/>
      <c r="C285" s="205" t="s">
        <v>581</v>
      </c>
      <c r="D285" s="205">
        <v>238880550</v>
      </c>
      <c r="E285" s="305" t="s">
        <v>594</v>
      </c>
      <c r="F285" s="305"/>
      <c r="G285" s="205">
        <v>190</v>
      </c>
      <c r="H285" s="207">
        <v>342</v>
      </c>
      <c r="I285" s="208">
        <v>410.4</v>
      </c>
      <c r="J285" s="208">
        <v>410.4</v>
      </c>
      <c r="K285" s="102"/>
      <c r="L285" s="270"/>
      <c r="M285" s="271"/>
      <c r="N285" s="272"/>
      <c r="O285" s="272"/>
      <c r="P285" s="272"/>
      <c r="Q285" s="272"/>
      <c r="R285" s="272"/>
      <c r="S285" s="272"/>
      <c r="X285" s="173"/>
      <c r="Y285" s="173"/>
      <c r="Z285" s="208">
        <v>410.4</v>
      </c>
      <c r="AQ285" s="86"/>
      <c r="AS285" s="86"/>
      <c r="AT285" s="86"/>
      <c r="AX285" s="7"/>
      <c r="BD285" s="87"/>
      <c r="BE285" s="87"/>
      <c r="BF285" s="87"/>
      <c r="BG285" s="87"/>
      <c r="BH285" s="87"/>
      <c r="BI285" s="7"/>
      <c r="BJ285" s="88"/>
      <c r="BK285" s="7"/>
      <c r="BL285" s="86"/>
    </row>
    <row r="286" spans="1:64" s="204" customFormat="1" ht="24.15" customHeight="1" x14ac:dyDescent="0.2">
      <c r="A286" s="80"/>
      <c r="B286" s="292"/>
      <c r="C286" s="205" t="s">
        <v>581</v>
      </c>
      <c r="D286" s="205">
        <v>238880550</v>
      </c>
      <c r="E286" s="305" t="s">
        <v>595</v>
      </c>
      <c r="F286" s="305"/>
      <c r="G286" s="205" t="s">
        <v>657</v>
      </c>
      <c r="H286" s="207">
        <v>89</v>
      </c>
      <c r="I286" s="208">
        <v>106.8</v>
      </c>
      <c r="J286" s="208">
        <v>106.8</v>
      </c>
      <c r="K286" s="102"/>
      <c r="L286" s="270"/>
      <c r="M286" s="271"/>
      <c r="N286" s="272"/>
      <c r="O286" s="272"/>
      <c r="P286" s="272"/>
      <c r="Q286" s="272"/>
      <c r="R286" s="272"/>
      <c r="S286" s="272"/>
      <c r="X286" s="173"/>
      <c r="Y286" s="173"/>
      <c r="Z286" s="208">
        <v>106.8</v>
      </c>
      <c r="AQ286" s="86"/>
      <c r="AS286" s="86"/>
      <c r="AT286" s="86"/>
      <c r="AX286" s="7"/>
      <c r="BD286" s="87"/>
      <c r="BE286" s="87"/>
      <c r="BF286" s="87"/>
      <c r="BG286" s="87"/>
      <c r="BH286" s="87"/>
      <c r="BI286" s="7"/>
      <c r="BJ286" s="88"/>
      <c r="BK286" s="7"/>
      <c r="BL286" s="86"/>
    </row>
    <row r="287" spans="1:64" s="204" customFormat="1" ht="24.15" customHeight="1" x14ac:dyDescent="0.2">
      <c r="A287" s="80"/>
      <c r="B287" s="292"/>
      <c r="C287" s="205" t="s">
        <v>581</v>
      </c>
      <c r="D287" s="205">
        <v>238880550</v>
      </c>
      <c r="E287" s="305" t="s">
        <v>596</v>
      </c>
      <c r="F287" s="305"/>
      <c r="G287" s="205" t="s">
        <v>657</v>
      </c>
      <c r="H287" s="207">
        <v>800</v>
      </c>
      <c r="I287" s="208">
        <v>960</v>
      </c>
      <c r="J287" s="208">
        <v>960</v>
      </c>
      <c r="K287" s="102"/>
      <c r="L287" s="270"/>
      <c r="M287" s="271"/>
      <c r="N287" s="272"/>
      <c r="O287" s="272"/>
      <c r="P287" s="272"/>
      <c r="Q287" s="272"/>
      <c r="R287" s="272"/>
      <c r="S287" s="272"/>
      <c r="X287" s="173"/>
      <c r="Y287" s="173"/>
      <c r="Z287" s="208">
        <v>960</v>
      </c>
      <c r="AQ287" s="86"/>
      <c r="AS287" s="86"/>
      <c r="AT287" s="86"/>
      <c r="AX287" s="7"/>
      <c r="BD287" s="87"/>
      <c r="BE287" s="87"/>
      <c r="BF287" s="87"/>
      <c r="BG287" s="87"/>
      <c r="BH287" s="87"/>
      <c r="BI287" s="7"/>
      <c r="BJ287" s="88"/>
      <c r="BK287" s="7"/>
      <c r="BL287" s="86"/>
    </row>
    <row r="288" spans="1:64" s="204" customFormat="1" ht="24.15" customHeight="1" x14ac:dyDescent="0.2">
      <c r="A288" s="80"/>
      <c r="B288" s="292"/>
      <c r="C288" s="205" t="s">
        <v>581</v>
      </c>
      <c r="D288" s="205">
        <v>238880550</v>
      </c>
      <c r="E288" s="305" t="s">
        <v>597</v>
      </c>
      <c r="F288" s="305"/>
      <c r="G288" s="205" t="s">
        <v>657</v>
      </c>
      <c r="H288" s="207">
        <v>3500</v>
      </c>
      <c r="I288" s="208">
        <v>4200</v>
      </c>
      <c r="J288" s="208">
        <v>4200</v>
      </c>
      <c r="K288" s="102"/>
      <c r="L288" s="270"/>
      <c r="M288" s="271"/>
      <c r="N288" s="272"/>
      <c r="O288" s="272"/>
      <c r="P288" s="272"/>
      <c r="Q288" s="272"/>
      <c r="R288" s="272"/>
      <c r="S288" s="272"/>
      <c r="X288" s="173"/>
      <c r="Y288" s="173"/>
      <c r="Z288" s="208">
        <v>4200</v>
      </c>
      <c r="AQ288" s="86"/>
      <c r="AS288" s="86"/>
      <c r="AT288" s="86"/>
      <c r="AX288" s="7"/>
      <c r="BD288" s="87"/>
      <c r="BE288" s="87"/>
      <c r="BF288" s="87"/>
      <c r="BG288" s="87"/>
      <c r="BH288" s="87"/>
      <c r="BI288" s="7"/>
      <c r="BJ288" s="88"/>
      <c r="BK288" s="7"/>
      <c r="BL288" s="86"/>
    </row>
    <row r="289" spans="1:64" s="204" customFormat="1" ht="24.15" customHeight="1" x14ac:dyDescent="0.2">
      <c r="A289" s="80"/>
      <c r="B289" s="292"/>
      <c r="C289" s="205" t="s">
        <v>581</v>
      </c>
      <c r="D289" s="205">
        <v>238880550</v>
      </c>
      <c r="E289" s="305" t="s">
        <v>598</v>
      </c>
      <c r="F289" s="305"/>
      <c r="G289" s="205" t="s">
        <v>657</v>
      </c>
      <c r="H289" s="207">
        <v>800</v>
      </c>
      <c r="I289" s="208">
        <v>960</v>
      </c>
      <c r="J289" s="208">
        <v>960</v>
      </c>
      <c r="K289" s="102"/>
      <c r="L289" s="270"/>
      <c r="M289" s="271"/>
      <c r="N289" s="272"/>
      <c r="O289" s="272"/>
      <c r="P289" s="272"/>
      <c r="Q289" s="272"/>
      <c r="R289" s="272"/>
      <c r="S289" s="272"/>
      <c r="X289" s="173"/>
      <c r="Y289" s="173"/>
      <c r="Z289" s="208">
        <v>960</v>
      </c>
      <c r="AQ289" s="86"/>
      <c r="AS289" s="86"/>
      <c r="AT289" s="86"/>
      <c r="AX289" s="7"/>
      <c r="BD289" s="87"/>
      <c r="BE289" s="87"/>
      <c r="BF289" s="87"/>
      <c r="BG289" s="87"/>
      <c r="BH289" s="87"/>
      <c r="BI289" s="7"/>
      <c r="BJ289" s="88"/>
      <c r="BK289" s="7"/>
      <c r="BL289" s="86"/>
    </row>
    <row r="290" spans="1:64" s="204" customFormat="1" ht="24.15" customHeight="1" x14ac:dyDescent="0.2">
      <c r="A290" s="80"/>
      <c r="B290" s="292"/>
      <c r="C290" s="205" t="s">
        <v>581</v>
      </c>
      <c r="D290" s="205">
        <v>238880550</v>
      </c>
      <c r="E290" s="305" t="s">
        <v>599</v>
      </c>
      <c r="F290" s="305"/>
      <c r="G290" s="205" t="s">
        <v>657</v>
      </c>
      <c r="H290" s="207">
        <v>820</v>
      </c>
      <c r="I290" s="208">
        <v>984</v>
      </c>
      <c r="J290" s="208">
        <v>984</v>
      </c>
      <c r="K290" s="102"/>
      <c r="L290" s="270"/>
      <c r="M290" s="271"/>
      <c r="N290" s="272"/>
      <c r="O290" s="272"/>
      <c r="P290" s="272"/>
      <c r="Q290" s="272"/>
      <c r="R290" s="272"/>
      <c r="S290" s="272"/>
      <c r="X290" s="173"/>
      <c r="Y290" s="173"/>
      <c r="Z290" s="208">
        <v>984</v>
      </c>
      <c r="AQ290" s="86"/>
      <c r="AS290" s="86"/>
      <c r="AT290" s="86"/>
      <c r="AX290" s="7"/>
      <c r="BD290" s="87"/>
      <c r="BE290" s="87"/>
      <c r="BF290" s="87"/>
      <c r="BG290" s="87"/>
      <c r="BH290" s="87"/>
      <c r="BI290" s="7"/>
      <c r="BJ290" s="88"/>
      <c r="BK290" s="7"/>
      <c r="BL290" s="86"/>
    </row>
    <row r="291" spans="1:64" s="204" customFormat="1" ht="24.15" customHeight="1" x14ac:dyDescent="0.2">
      <c r="A291" s="80"/>
      <c r="B291" s="292"/>
      <c r="C291" s="205" t="s">
        <v>600</v>
      </c>
      <c r="D291" s="205">
        <v>20230035</v>
      </c>
      <c r="E291" s="305" t="s">
        <v>601</v>
      </c>
      <c r="F291" s="305"/>
      <c r="G291" s="205" t="s">
        <v>663</v>
      </c>
      <c r="H291" s="205"/>
      <c r="I291" s="206">
        <v>1796</v>
      </c>
      <c r="J291" s="206">
        <v>1796</v>
      </c>
      <c r="K291" s="102"/>
      <c r="L291" s="270"/>
      <c r="M291" s="271"/>
      <c r="N291" s="272"/>
      <c r="O291" s="272"/>
      <c r="P291" s="272"/>
      <c r="Q291" s="272"/>
      <c r="R291" s="272"/>
      <c r="S291" s="272"/>
      <c r="X291" s="173"/>
      <c r="Y291" s="173"/>
      <c r="Z291" s="206">
        <v>1796</v>
      </c>
      <c r="AQ291" s="86"/>
      <c r="AS291" s="86"/>
      <c r="AT291" s="86"/>
      <c r="AX291" s="7"/>
      <c r="BD291" s="87"/>
      <c r="BE291" s="87"/>
      <c r="BF291" s="87"/>
      <c r="BG291" s="87"/>
      <c r="BH291" s="87"/>
      <c r="BI291" s="7"/>
      <c r="BJ291" s="88"/>
      <c r="BK291" s="7"/>
      <c r="BL291" s="86"/>
    </row>
    <row r="292" spans="1:64" s="204" customFormat="1" ht="24.15" customHeight="1" x14ac:dyDescent="0.2">
      <c r="A292" s="80"/>
      <c r="B292" s="292"/>
      <c r="C292" s="205" t="s">
        <v>602</v>
      </c>
      <c r="D292" s="205">
        <v>2301160</v>
      </c>
      <c r="E292" s="306" t="s">
        <v>603</v>
      </c>
      <c r="F292" s="305"/>
      <c r="G292" s="205"/>
      <c r="H292" s="205"/>
      <c r="I292" s="206">
        <v>1148.18</v>
      </c>
      <c r="J292" s="206">
        <v>1148.18</v>
      </c>
      <c r="K292" s="102"/>
      <c r="L292" s="270"/>
      <c r="M292" s="271"/>
      <c r="N292" s="272"/>
      <c r="O292" s="272"/>
      <c r="P292" s="272"/>
      <c r="Q292" s="272"/>
      <c r="R292" s="272"/>
      <c r="S292" s="272"/>
      <c r="X292" s="173"/>
      <c r="Y292" s="173"/>
      <c r="Z292" s="206">
        <v>1148.18</v>
      </c>
      <c r="AQ292" s="86"/>
      <c r="AS292" s="86"/>
      <c r="AT292" s="86"/>
      <c r="AX292" s="7"/>
      <c r="BD292" s="87"/>
      <c r="BE292" s="87"/>
      <c r="BF292" s="87"/>
      <c r="BG292" s="87"/>
      <c r="BH292" s="87"/>
      <c r="BI292" s="7"/>
      <c r="BJ292" s="88"/>
      <c r="BK292" s="7"/>
      <c r="BL292" s="86"/>
    </row>
    <row r="293" spans="1:64" s="204" customFormat="1" ht="24.15" customHeight="1" x14ac:dyDescent="0.2">
      <c r="A293" s="80"/>
      <c r="B293" s="210" t="s">
        <v>602</v>
      </c>
      <c r="C293" s="211" t="s">
        <v>134</v>
      </c>
      <c r="D293" s="212" t="s">
        <v>604</v>
      </c>
      <c r="E293" s="213" t="s">
        <v>605</v>
      </c>
      <c r="F293" s="214" t="s">
        <v>89</v>
      </c>
      <c r="G293" s="215">
        <v>135.96</v>
      </c>
      <c r="H293" s="216">
        <v>15</v>
      </c>
      <c r="I293" s="216">
        <f>ROUND(H293*G293,2)</f>
        <v>2039.4</v>
      </c>
      <c r="J293" s="217"/>
      <c r="K293" s="297"/>
      <c r="L293" s="210">
        <v>2301160</v>
      </c>
      <c r="M293" s="271"/>
      <c r="N293" s="272"/>
      <c r="O293" s="272"/>
      <c r="P293" s="272"/>
      <c r="Q293" s="272"/>
      <c r="R293" s="272"/>
      <c r="S293" s="272"/>
      <c r="U293" s="173"/>
      <c r="X293" s="173"/>
      <c r="Y293" s="173"/>
      <c r="AQ293" s="86"/>
      <c r="AS293" s="86"/>
      <c r="AT293" s="86"/>
      <c r="AX293" s="7"/>
      <c r="BD293" s="87"/>
      <c r="BE293" s="87"/>
      <c r="BF293" s="87"/>
      <c r="BG293" s="87"/>
      <c r="BH293" s="87"/>
      <c r="BI293" s="7"/>
      <c r="BJ293" s="88"/>
      <c r="BK293" s="7"/>
      <c r="BL293" s="86"/>
    </row>
    <row r="294" spans="1:64" s="204" customFormat="1" ht="24.15" customHeight="1" x14ac:dyDescent="0.2">
      <c r="A294" s="80"/>
      <c r="B294" s="210" t="s">
        <v>602</v>
      </c>
      <c r="C294" s="218" t="s">
        <v>86</v>
      </c>
      <c r="D294" s="219" t="s">
        <v>606</v>
      </c>
      <c r="E294" s="220" t="s">
        <v>607</v>
      </c>
      <c r="F294" s="221" t="s">
        <v>89</v>
      </c>
      <c r="G294" s="222">
        <v>132</v>
      </c>
      <c r="H294" s="223">
        <v>1.32</v>
      </c>
      <c r="I294" s="223">
        <f>ROUND(H294*G294,2)</f>
        <v>174.24</v>
      </c>
      <c r="J294" s="217"/>
      <c r="K294" s="297"/>
      <c r="L294" s="210">
        <v>2301160</v>
      </c>
      <c r="M294" s="271"/>
      <c r="N294" s="272"/>
      <c r="O294" s="272"/>
      <c r="P294" s="272"/>
      <c r="Q294" s="272"/>
      <c r="R294" s="272"/>
      <c r="S294" s="272"/>
      <c r="U294" s="173"/>
      <c r="X294" s="173"/>
      <c r="Y294" s="173"/>
      <c r="AQ294" s="86"/>
      <c r="AS294" s="86"/>
      <c r="AT294" s="86"/>
      <c r="AX294" s="7"/>
      <c r="BD294" s="87"/>
      <c r="BE294" s="87"/>
      <c r="BF294" s="87"/>
      <c r="BG294" s="87"/>
      <c r="BH294" s="87"/>
      <c r="BI294" s="7"/>
      <c r="BJ294" s="88"/>
      <c r="BK294" s="7"/>
      <c r="BL294" s="86"/>
    </row>
    <row r="295" spans="1:64" s="204" customFormat="1" ht="24.15" customHeight="1" x14ac:dyDescent="0.2">
      <c r="A295" s="80"/>
      <c r="B295" s="210" t="s">
        <v>602</v>
      </c>
      <c r="C295" s="218" t="s">
        <v>86</v>
      </c>
      <c r="D295" s="219" t="s">
        <v>608</v>
      </c>
      <c r="E295" s="220" t="s">
        <v>609</v>
      </c>
      <c r="F295" s="221" t="s">
        <v>89</v>
      </c>
      <c r="G295" s="222">
        <v>132</v>
      </c>
      <c r="H295" s="223">
        <v>0.88</v>
      </c>
      <c r="I295" s="223">
        <f>ROUND(H295*G295,2)</f>
        <v>116.16</v>
      </c>
      <c r="J295" s="217"/>
      <c r="K295" s="297"/>
      <c r="L295" s="210">
        <v>2301160</v>
      </c>
      <c r="M295" s="271"/>
      <c r="N295" s="272"/>
      <c r="O295" s="272"/>
      <c r="P295" s="272"/>
      <c r="Q295" s="272"/>
      <c r="R295" s="272"/>
      <c r="S295" s="272"/>
      <c r="U295" s="173"/>
      <c r="X295" s="173"/>
      <c r="Y295" s="173"/>
      <c r="AQ295" s="86"/>
      <c r="AS295" s="86"/>
      <c r="AT295" s="86"/>
      <c r="AX295" s="7"/>
      <c r="BD295" s="87"/>
      <c r="BE295" s="87"/>
      <c r="BF295" s="87"/>
      <c r="BG295" s="87"/>
      <c r="BH295" s="87"/>
      <c r="BI295" s="7"/>
      <c r="BJ295" s="88"/>
      <c r="BK295" s="7"/>
      <c r="BL295" s="86"/>
    </row>
    <row r="296" spans="1:64" s="204" customFormat="1" ht="24.15" customHeight="1" x14ac:dyDescent="0.2">
      <c r="A296" s="80"/>
      <c r="B296" s="210" t="s">
        <v>602</v>
      </c>
      <c r="C296" s="218" t="s">
        <v>86</v>
      </c>
      <c r="D296" s="219" t="s">
        <v>610</v>
      </c>
      <c r="E296" s="220" t="s">
        <v>611</v>
      </c>
      <c r="F296" s="221" t="s">
        <v>89</v>
      </c>
      <c r="G296" s="222">
        <v>132</v>
      </c>
      <c r="H296" s="223">
        <v>10.36</v>
      </c>
      <c r="I296" s="223">
        <f>ROUND(H296*G296,2)</f>
        <v>1367.52</v>
      </c>
      <c r="J296" s="217"/>
      <c r="K296" s="297"/>
      <c r="L296" s="210">
        <v>2301160</v>
      </c>
      <c r="M296" s="271"/>
      <c r="N296" s="272"/>
      <c r="O296" s="272"/>
      <c r="P296" s="272"/>
      <c r="Q296" s="272"/>
      <c r="R296" s="272"/>
      <c r="S296" s="272"/>
      <c r="U296" s="173"/>
      <c r="X296" s="173"/>
      <c r="Y296" s="173"/>
      <c r="AQ296" s="86"/>
      <c r="AS296" s="86"/>
      <c r="AT296" s="86"/>
      <c r="AX296" s="7"/>
      <c r="BD296" s="87"/>
      <c r="BE296" s="87"/>
      <c r="BF296" s="87"/>
      <c r="BG296" s="87"/>
      <c r="BH296" s="87"/>
      <c r="BI296" s="7"/>
      <c r="BJ296" s="88"/>
      <c r="BK296" s="7"/>
      <c r="BL296" s="86"/>
    </row>
    <row r="297" spans="1:64" s="204" customFormat="1" ht="24.15" customHeight="1" x14ac:dyDescent="0.25">
      <c r="A297" s="80"/>
      <c r="B297" s="210" t="s">
        <v>602</v>
      </c>
      <c r="C297" s="225" t="s">
        <v>44</v>
      </c>
      <c r="D297" s="226" t="s">
        <v>134</v>
      </c>
      <c r="E297" s="226" t="s">
        <v>458</v>
      </c>
      <c r="F297" s="224"/>
      <c r="G297" s="224"/>
      <c r="H297" s="224"/>
      <c r="I297" s="227">
        <f>BJ297</f>
        <v>0</v>
      </c>
      <c r="J297" s="217"/>
      <c r="K297" s="297"/>
      <c r="L297" s="210">
        <v>2301160</v>
      </c>
      <c r="M297" s="271"/>
      <c r="N297" s="272"/>
      <c r="O297" s="272"/>
      <c r="P297" s="272"/>
      <c r="Q297" s="272"/>
      <c r="R297" s="272"/>
      <c r="S297" s="272"/>
      <c r="U297" s="173"/>
      <c r="X297" s="173"/>
      <c r="Y297" s="173"/>
      <c r="AQ297" s="86"/>
      <c r="AS297" s="86"/>
      <c r="AT297" s="86"/>
      <c r="AX297" s="7"/>
      <c r="BD297" s="87"/>
      <c r="BE297" s="87"/>
      <c r="BF297" s="87"/>
      <c r="BG297" s="87"/>
      <c r="BH297" s="87"/>
      <c r="BI297" s="7"/>
      <c r="BJ297" s="88"/>
      <c r="BK297" s="7"/>
      <c r="BL297" s="86"/>
    </row>
    <row r="298" spans="1:64" s="204" customFormat="1" ht="24.15" customHeight="1" x14ac:dyDescent="0.25">
      <c r="A298" s="80"/>
      <c r="B298" s="210" t="s">
        <v>602</v>
      </c>
      <c r="C298" s="225" t="s">
        <v>44</v>
      </c>
      <c r="D298" s="228" t="s">
        <v>459</v>
      </c>
      <c r="E298" s="228" t="s">
        <v>460</v>
      </c>
      <c r="F298" s="224"/>
      <c r="G298" s="224"/>
      <c r="H298" s="224"/>
      <c r="I298" s="229">
        <f>BJ298</f>
        <v>0</v>
      </c>
      <c r="J298" s="217"/>
      <c r="K298" s="297"/>
      <c r="L298" s="210">
        <v>2301160</v>
      </c>
      <c r="M298" s="271"/>
      <c r="N298" s="272"/>
      <c r="O298" s="272"/>
      <c r="P298" s="272"/>
      <c r="Q298" s="272"/>
      <c r="R298" s="272"/>
      <c r="S298" s="272"/>
      <c r="U298" s="173"/>
      <c r="X298" s="173"/>
      <c r="Y298" s="173"/>
      <c r="AQ298" s="86"/>
      <c r="AS298" s="86"/>
      <c r="AT298" s="86"/>
      <c r="AX298" s="7"/>
      <c r="BD298" s="87"/>
      <c r="BE298" s="87"/>
      <c r="BF298" s="87"/>
      <c r="BG298" s="87"/>
      <c r="BH298" s="87"/>
      <c r="BI298" s="7"/>
      <c r="BJ298" s="88"/>
      <c r="BK298" s="7"/>
      <c r="BL298" s="86"/>
    </row>
    <row r="299" spans="1:64" s="204" customFormat="1" ht="24.15" customHeight="1" x14ac:dyDescent="0.2">
      <c r="A299" s="80"/>
      <c r="B299" s="210" t="s">
        <v>602</v>
      </c>
      <c r="C299" s="218" t="s">
        <v>86</v>
      </c>
      <c r="D299" s="219" t="s">
        <v>612</v>
      </c>
      <c r="E299" s="220" t="s">
        <v>613</v>
      </c>
      <c r="F299" s="221" t="s">
        <v>95</v>
      </c>
      <c r="G299" s="222">
        <v>250</v>
      </c>
      <c r="H299" s="223">
        <v>1.57</v>
      </c>
      <c r="I299" s="223">
        <f t="shared" ref="I299:I320" si="60">ROUND(H299*G299,2)</f>
        <v>392.5</v>
      </c>
      <c r="J299" s="217"/>
      <c r="K299" s="297"/>
      <c r="L299" s="210">
        <v>2301160</v>
      </c>
      <c r="M299" s="271"/>
      <c r="N299" s="272"/>
      <c r="O299" s="272"/>
      <c r="P299" s="272"/>
      <c r="Q299" s="272"/>
      <c r="R299" s="272"/>
      <c r="S299" s="272"/>
      <c r="U299" s="173"/>
      <c r="X299" s="173"/>
      <c r="Y299" s="173"/>
      <c r="AQ299" s="86"/>
      <c r="AS299" s="86"/>
      <c r="AT299" s="86"/>
      <c r="AX299" s="7"/>
      <c r="BD299" s="87"/>
      <c r="BE299" s="87"/>
      <c r="BF299" s="87"/>
      <c r="BG299" s="87"/>
      <c r="BH299" s="87"/>
      <c r="BI299" s="7"/>
      <c r="BJ299" s="88"/>
      <c r="BK299" s="7"/>
      <c r="BL299" s="86"/>
    </row>
    <row r="300" spans="1:64" s="204" customFormat="1" ht="24.15" customHeight="1" x14ac:dyDescent="0.2">
      <c r="A300" s="80"/>
      <c r="B300" s="210" t="s">
        <v>602</v>
      </c>
      <c r="C300" s="211" t="s">
        <v>134</v>
      </c>
      <c r="D300" s="212" t="s">
        <v>614</v>
      </c>
      <c r="E300" s="213" t="s">
        <v>615</v>
      </c>
      <c r="F300" s="214" t="s">
        <v>95</v>
      </c>
      <c r="G300" s="215">
        <v>250</v>
      </c>
      <c r="H300" s="216">
        <v>0.82</v>
      </c>
      <c r="I300" s="216">
        <f t="shared" si="60"/>
        <v>205</v>
      </c>
      <c r="J300" s="217"/>
      <c r="K300" s="297"/>
      <c r="L300" s="210">
        <v>2301160</v>
      </c>
      <c r="M300" s="271"/>
      <c r="N300" s="272"/>
      <c r="O300" s="272"/>
      <c r="P300" s="272"/>
      <c r="Q300" s="272"/>
      <c r="R300" s="272"/>
      <c r="S300" s="272"/>
      <c r="U300" s="173"/>
      <c r="X300" s="173"/>
      <c r="Y300" s="173"/>
      <c r="AQ300" s="86"/>
      <c r="AS300" s="86"/>
      <c r="AT300" s="86"/>
      <c r="AX300" s="7"/>
      <c r="BD300" s="87"/>
      <c r="BE300" s="87"/>
      <c r="BF300" s="87"/>
      <c r="BG300" s="87"/>
      <c r="BH300" s="87"/>
      <c r="BI300" s="7"/>
      <c r="BJ300" s="88"/>
      <c r="BK300" s="7"/>
      <c r="BL300" s="86"/>
    </row>
    <row r="301" spans="1:64" s="204" customFormat="1" ht="24.15" customHeight="1" x14ac:dyDescent="0.2">
      <c r="A301" s="80"/>
      <c r="B301" s="210" t="s">
        <v>602</v>
      </c>
      <c r="C301" s="211" t="s">
        <v>134</v>
      </c>
      <c r="D301" s="212" t="s">
        <v>616</v>
      </c>
      <c r="E301" s="213" t="s">
        <v>617</v>
      </c>
      <c r="F301" s="214" t="s">
        <v>141</v>
      </c>
      <c r="G301" s="215">
        <v>100</v>
      </c>
      <c r="H301" s="216">
        <v>0.4</v>
      </c>
      <c r="I301" s="216">
        <f t="shared" si="60"/>
        <v>40</v>
      </c>
      <c r="J301" s="217"/>
      <c r="K301" s="297"/>
      <c r="L301" s="210">
        <v>2301160</v>
      </c>
      <c r="M301" s="271"/>
      <c r="N301" s="272"/>
      <c r="O301" s="272"/>
      <c r="P301" s="272"/>
      <c r="Q301" s="272"/>
      <c r="R301" s="272"/>
      <c r="S301" s="272"/>
      <c r="U301" s="173"/>
      <c r="X301" s="173"/>
      <c r="Y301" s="173"/>
      <c r="AQ301" s="86"/>
      <c r="AS301" s="86"/>
      <c r="AT301" s="86"/>
      <c r="AX301" s="7"/>
      <c r="BD301" s="87"/>
      <c r="BE301" s="87"/>
      <c r="BF301" s="87"/>
      <c r="BG301" s="87"/>
      <c r="BH301" s="87"/>
      <c r="BI301" s="7"/>
      <c r="BJ301" s="88"/>
      <c r="BK301" s="7"/>
      <c r="BL301" s="86"/>
    </row>
    <row r="302" spans="1:64" s="204" customFormat="1" ht="24.15" customHeight="1" x14ac:dyDescent="0.2">
      <c r="A302" s="80"/>
      <c r="B302" s="210" t="s">
        <v>602</v>
      </c>
      <c r="C302" s="218" t="s">
        <v>86</v>
      </c>
      <c r="D302" s="219" t="s">
        <v>618</v>
      </c>
      <c r="E302" s="220" t="s">
        <v>619</v>
      </c>
      <c r="F302" s="221" t="s">
        <v>141</v>
      </c>
      <c r="G302" s="222">
        <v>20</v>
      </c>
      <c r="H302" s="223">
        <v>18</v>
      </c>
      <c r="I302" s="223">
        <f t="shared" si="60"/>
        <v>360</v>
      </c>
      <c r="J302" s="217"/>
      <c r="K302" s="297"/>
      <c r="L302" s="210">
        <v>2301160</v>
      </c>
      <c r="M302" s="271"/>
      <c r="N302" s="272"/>
      <c r="O302" s="272"/>
      <c r="P302" s="272"/>
      <c r="Q302" s="272"/>
      <c r="R302" s="272"/>
      <c r="S302" s="272"/>
      <c r="U302" s="173"/>
      <c r="X302" s="173"/>
      <c r="Y302" s="173"/>
      <c r="AQ302" s="86"/>
      <c r="AS302" s="86"/>
      <c r="AT302" s="86"/>
      <c r="AX302" s="7"/>
      <c r="BD302" s="87"/>
      <c r="BE302" s="87"/>
      <c r="BF302" s="87"/>
      <c r="BG302" s="87"/>
      <c r="BH302" s="87"/>
      <c r="BI302" s="7"/>
      <c r="BJ302" s="88"/>
      <c r="BK302" s="7"/>
      <c r="BL302" s="86"/>
    </row>
    <row r="303" spans="1:64" s="204" customFormat="1" ht="24.15" customHeight="1" x14ac:dyDescent="0.2">
      <c r="A303" s="80"/>
      <c r="B303" s="210" t="s">
        <v>602</v>
      </c>
      <c r="C303" s="211" t="s">
        <v>134</v>
      </c>
      <c r="D303" s="212" t="s">
        <v>620</v>
      </c>
      <c r="E303" s="213" t="s">
        <v>621</v>
      </c>
      <c r="F303" s="214" t="s">
        <v>141</v>
      </c>
      <c r="G303" s="215">
        <v>20</v>
      </c>
      <c r="H303" s="216">
        <v>6.62</v>
      </c>
      <c r="I303" s="216">
        <f t="shared" si="60"/>
        <v>132.4</v>
      </c>
      <c r="J303" s="217"/>
      <c r="K303" s="297"/>
      <c r="L303" s="210">
        <v>2301160</v>
      </c>
      <c r="M303" s="271"/>
      <c r="N303" s="272"/>
      <c r="O303" s="272"/>
      <c r="P303" s="272"/>
      <c r="Q303" s="272"/>
      <c r="R303" s="272"/>
      <c r="S303" s="272"/>
      <c r="U303" s="173"/>
      <c r="X303" s="173"/>
      <c r="Y303" s="173"/>
      <c r="AQ303" s="86"/>
      <c r="AS303" s="86"/>
      <c r="AT303" s="86"/>
      <c r="AX303" s="7"/>
      <c r="BD303" s="87"/>
      <c r="BE303" s="87"/>
      <c r="BF303" s="87"/>
      <c r="BG303" s="87"/>
      <c r="BH303" s="87"/>
      <c r="BI303" s="7"/>
      <c r="BJ303" s="88"/>
      <c r="BK303" s="7"/>
      <c r="BL303" s="86"/>
    </row>
    <row r="304" spans="1:64" s="204" customFormat="1" ht="24.15" customHeight="1" x14ac:dyDescent="0.2">
      <c r="A304" s="80"/>
      <c r="B304" s="210" t="s">
        <v>602</v>
      </c>
      <c r="C304" s="218" t="s">
        <v>86</v>
      </c>
      <c r="D304" s="219" t="s">
        <v>622</v>
      </c>
      <c r="E304" s="220" t="s">
        <v>623</v>
      </c>
      <c r="F304" s="221" t="s">
        <v>141</v>
      </c>
      <c r="G304" s="222">
        <v>1</v>
      </c>
      <c r="H304" s="223">
        <v>250</v>
      </c>
      <c r="I304" s="223">
        <f t="shared" si="60"/>
        <v>250</v>
      </c>
      <c r="J304" s="217"/>
      <c r="K304" s="297"/>
      <c r="L304" s="210">
        <v>2301160</v>
      </c>
      <c r="M304" s="271"/>
      <c r="N304" s="272"/>
      <c r="O304" s="272"/>
      <c r="P304" s="272"/>
      <c r="Q304" s="272"/>
      <c r="R304" s="272"/>
      <c r="S304" s="272"/>
      <c r="U304" s="173"/>
      <c r="X304" s="173"/>
      <c r="Y304" s="173"/>
      <c r="AQ304" s="86"/>
      <c r="AS304" s="86"/>
      <c r="AT304" s="86"/>
      <c r="AX304" s="7"/>
      <c r="BD304" s="87"/>
      <c r="BE304" s="87"/>
      <c r="BF304" s="87"/>
      <c r="BG304" s="87"/>
      <c r="BH304" s="87"/>
      <c r="BI304" s="7"/>
      <c r="BJ304" s="88"/>
      <c r="BK304" s="7"/>
      <c r="BL304" s="86"/>
    </row>
    <row r="305" spans="1:64" s="204" customFormat="1" ht="24.15" customHeight="1" x14ac:dyDescent="0.2">
      <c r="A305" s="80"/>
      <c r="B305" s="210" t="s">
        <v>602</v>
      </c>
      <c r="C305" s="218" t="s">
        <v>86</v>
      </c>
      <c r="D305" s="219" t="s">
        <v>624</v>
      </c>
      <c r="E305" s="220" t="s">
        <v>625</v>
      </c>
      <c r="F305" s="221" t="s">
        <v>141</v>
      </c>
      <c r="G305" s="222">
        <v>11</v>
      </c>
      <c r="H305" s="223">
        <v>5.82</v>
      </c>
      <c r="I305" s="223">
        <f t="shared" si="60"/>
        <v>64.02</v>
      </c>
      <c r="J305" s="217"/>
      <c r="K305" s="297"/>
      <c r="L305" s="210">
        <v>2301160</v>
      </c>
      <c r="M305" s="271"/>
      <c r="N305" s="272"/>
      <c r="O305" s="272"/>
      <c r="P305" s="272"/>
      <c r="Q305" s="272"/>
      <c r="R305" s="272"/>
      <c r="S305" s="272"/>
      <c r="U305" s="173"/>
      <c r="X305" s="173"/>
      <c r="Y305" s="173"/>
      <c r="AQ305" s="86"/>
      <c r="AS305" s="86"/>
      <c r="AT305" s="86"/>
      <c r="AX305" s="7"/>
      <c r="BD305" s="87"/>
      <c r="BE305" s="87"/>
      <c r="BF305" s="87"/>
      <c r="BG305" s="87"/>
      <c r="BH305" s="87"/>
      <c r="BI305" s="7"/>
      <c r="BJ305" s="88"/>
      <c r="BK305" s="7"/>
      <c r="BL305" s="86"/>
    </row>
    <row r="306" spans="1:64" s="204" customFormat="1" ht="24.15" customHeight="1" x14ac:dyDescent="0.2">
      <c r="A306" s="80"/>
      <c r="B306" s="210" t="s">
        <v>602</v>
      </c>
      <c r="C306" s="211" t="s">
        <v>134</v>
      </c>
      <c r="D306" s="212" t="s">
        <v>626</v>
      </c>
      <c r="E306" s="213" t="s">
        <v>627</v>
      </c>
      <c r="F306" s="214" t="s">
        <v>141</v>
      </c>
      <c r="G306" s="215">
        <v>3</v>
      </c>
      <c r="H306" s="216">
        <v>13.01</v>
      </c>
      <c r="I306" s="216">
        <f t="shared" si="60"/>
        <v>39.03</v>
      </c>
      <c r="J306" s="217"/>
      <c r="K306" s="297"/>
      <c r="L306" s="210">
        <v>2301160</v>
      </c>
      <c r="M306" s="271"/>
      <c r="N306" s="272"/>
      <c r="O306" s="272"/>
      <c r="P306" s="272"/>
      <c r="Q306" s="272"/>
      <c r="R306" s="272"/>
      <c r="S306" s="272"/>
      <c r="U306" s="173"/>
      <c r="X306" s="173"/>
      <c r="Y306" s="173"/>
      <c r="AQ306" s="86"/>
      <c r="AS306" s="86"/>
      <c r="AT306" s="86"/>
      <c r="AX306" s="7"/>
      <c r="BD306" s="87"/>
      <c r="BE306" s="87"/>
      <c r="BF306" s="87"/>
      <c r="BG306" s="87"/>
      <c r="BH306" s="87"/>
      <c r="BI306" s="7"/>
      <c r="BJ306" s="88"/>
      <c r="BK306" s="7"/>
      <c r="BL306" s="86"/>
    </row>
    <row r="307" spans="1:64" s="204" customFormat="1" ht="24.15" customHeight="1" x14ac:dyDescent="0.2">
      <c r="A307" s="80"/>
      <c r="B307" s="210" t="s">
        <v>602</v>
      </c>
      <c r="C307" s="211" t="s">
        <v>134</v>
      </c>
      <c r="D307" s="212" t="s">
        <v>628</v>
      </c>
      <c r="E307" s="213" t="s">
        <v>629</v>
      </c>
      <c r="F307" s="214" t="s">
        <v>141</v>
      </c>
      <c r="G307" s="215">
        <v>8</v>
      </c>
      <c r="H307" s="216">
        <v>13.01</v>
      </c>
      <c r="I307" s="216">
        <f t="shared" si="60"/>
        <v>104.08</v>
      </c>
      <c r="J307" s="217"/>
      <c r="K307" s="297"/>
      <c r="L307" s="210">
        <v>2301160</v>
      </c>
      <c r="M307" s="271"/>
      <c r="N307" s="272"/>
      <c r="O307" s="272"/>
      <c r="P307" s="272"/>
      <c r="Q307" s="272"/>
      <c r="R307" s="272"/>
      <c r="S307" s="272"/>
      <c r="U307" s="173"/>
      <c r="X307" s="173"/>
      <c r="Y307" s="173"/>
      <c r="AQ307" s="86"/>
      <c r="AS307" s="86"/>
      <c r="AT307" s="86"/>
      <c r="AX307" s="7"/>
      <c r="BD307" s="87"/>
      <c r="BE307" s="87"/>
      <c r="BF307" s="87"/>
      <c r="BG307" s="87"/>
      <c r="BH307" s="87"/>
      <c r="BI307" s="7"/>
      <c r="BJ307" s="88"/>
      <c r="BK307" s="7"/>
      <c r="BL307" s="86"/>
    </row>
    <row r="308" spans="1:64" s="204" customFormat="1" ht="24.15" customHeight="1" x14ac:dyDescent="0.2">
      <c r="A308" s="80"/>
      <c r="B308" s="210" t="s">
        <v>602</v>
      </c>
      <c r="C308" s="211" t="s">
        <v>134</v>
      </c>
      <c r="D308" s="212" t="s">
        <v>630</v>
      </c>
      <c r="E308" s="213" t="s">
        <v>631</v>
      </c>
      <c r="F308" s="214" t="s">
        <v>141</v>
      </c>
      <c r="G308" s="215">
        <v>8</v>
      </c>
      <c r="H308" s="216">
        <v>45.95</v>
      </c>
      <c r="I308" s="216">
        <f t="shared" si="60"/>
        <v>367.6</v>
      </c>
      <c r="J308" s="217"/>
      <c r="K308" s="297"/>
      <c r="L308" s="210">
        <v>2301160</v>
      </c>
      <c r="M308" s="271"/>
      <c r="N308" s="272"/>
      <c r="O308" s="272"/>
      <c r="P308" s="272"/>
      <c r="Q308" s="272"/>
      <c r="R308" s="272"/>
      <c r="S308" s="272"/>
      <c r="U308" s="173"/>
      <c r="X308" s="173"/>
      <c r="Y308" s="173"/>
      <c r="AQ308" s="86"/>
      <c r="AS308" s="86"/>
      <c r="AT308" s="86"/>
      <c r="AX308" s="7"/>
      <c r="BD308" s="87"/>
      <c r="BE308" s="87"/>
      <c r="BF308" s="87"/>
      <c r="BG308" s="87"/>
      <c r="BH308" s="87"/>
      <c r="BI308" s="7"/>
      <c r="BJ308" s="88"/>
      <c r="BK308" s="7"/>
      <c r="BL308" s="86"/>
    </row>
    <row r="309" spans="1:64" s="204" customFormat="1" ht="24.15" customHeight="1" x14ac:dyDescent="0.2">
      <c r="A309" s="80"/>
      <c r="B309" s="210" t="s">
        <v>602</v>
      </c>
      <c r="C309" s="218" t="s">
        <v>86</v>
      </c>
      <c r="D309" s="219" t="s">
        <v>498</v>
      </c>
      <c r="E309" s="220" t="s">
        <v>499</v>
      </c>
      <c r="F309" s="221" t="s">
        <v>141</v>
      </c>
      <c r="G309" s="222">
        <v>3</v>
      </c>
      <c r="H309" s="223">
        <v>8.56</v>
      </c>
      <c r="I309" s="223">
        <f t="shared" si="60"/>
        <v>25.68</v>
      </c>
      <c r="J309" s="217"/>
      <c r="K309" s="297"/>
      <c r="L309" s="210">
        <v>2301160</v>
      </c>
      <c r="M309" s="271"/>
      <c r="N309" s="272"/>
      <c r="O309" s="272"/>
      <c r="P309" s="272"/>
      <c r="Q309" s="272"/>
      <c r="R309" s="272"/>
      <c r="S309" s="272"/>
      <c r="U309" s="173"/>
      <c r="X309" s="173"/>
      <c r="Y309" s="173"/>
      <c r="AQ309" s="86"/>
      <c r="AS309" s="86"/>
      <c r="AT309" s="86"/>
      <c r="AX309" s="7"/>
      <c r="BD309" s="87"/>
      <c r="BE309" s="87"/>
      <c r="BF309" s="87"/>
      <c r="BG309" s="87"/>
      <c r="BH309" s="87"/>
      <c r="BI309" s="7"/>
      <c r="BJ309" s="88"/>
      <c r="BK309" s="7"/>
      <c r="BL309" s="86"/>
    </row>
    <row r="310" spans="1:64" s="204" customFormat="1" ht="24.15" customHeight="1" x14ac:dyDescent="0.2">
      <c r="A310" s="80"/>
      <c r="B310" s="210" t="s">
        <v>602</v>
      </c>
      <c r="C310" s="211" t="s">
        <v>134</v>
      </c>
      <c r="D310" s="212" t="s">
        <v>632</v>
      </c>
      <c r="E310" s="213" t="s">
        <v>633</v>
      </c>
      <c r="F310" s="214" t="s">
        <v>141</v>
      </c>
      <c r="G310" s="215">
        <v>3</v>
      </c>
      <c r="H310" s="216">
        <v>7.51</v>
      </c>
      <c r="I310" s="216">
        <f t="shared" si="60"/>
        <v>22.53</v>
      </c>
      <c r="J310" s="217"/>
      <c r="K310" s="297"/>
      <c r="L310" s="210">
        <v>2301160</v>
      </c>
      <c r="M310" s="271"/>
      <c r="N310" s="272"/>
      <c r="O310" s="272"/>
      <c r="P310" s="272"/>
      <c r="Q310" s="272"/>
      <c r="R310" s="272"/>
      <c r="S310" s="272"/>
      <c r="U310" s="173"/>
      <c r="X310" s="173"/>
      <c r="Y310" s="173"/>
      <c r="AQ310" s="86"/>
      <c r="AS310" s="86"/>
      <c r="AT310" s="86"/>
      <c r="AX310" s="7"/>
      <c r="BD310" s="87"/>
      <c r="BE310" s="87"/>
      <c r="BF310" s="87"/>
      <c r="BG310" s="87"/>
      <c r="BH310" s="87"/>
      <c r="BI310" s="7"/>
      <c r="BJ310" s="88"/>
      <c r="BK310" s="7"/>
      <c r="BL310" s="86"/>
    </row>
    <row r="311" spans="1:64" s="204" customFormat="1" ht="24.15" customHeight="1" x14ac:dyDescent="0.2">
      <c r="A311" s="80"/>
      <c r="B311" s="210" t="s">
        <v>602</v>
      </c>
      <c r="C311" s="218" t="s">
        <v>86</v>
      </c>
      <c r="D311" s="219" t="s">
        <v>634</v>
      </c>
      <c r="E311" s="220" t="s">
        <v>635</v>
      </c>
      <c r="F311" s="221" t="s">
        <v>141</v>
      </c>
      <c r="G311" s="222">
        <v>3</v>
      </c>
      <c r="H311" s="223">
        <v>7.25</v>
      </c>
      <c r="I311" s="223">
        <f t="shared" si="60"/>
        <v>21.75</v>
      </c>
      <c r="J311" s="217"/>
      <c r="K311" s="297"/>
      <c r="L311" s="210">
        <v>2301160</v>
      </c>
      <c r="M311" s="271"/>
      <c r="N311" s="272"/>
      <c r="O311" s="272"/>
      <c r="P311" s="272"/>
      <c r="Q311" s="272"/>
      <c r="R311" s="272"/>
      <c r="S311" s="272"/>
      <c r="U311" s="173"/>
      <c r="X311" s="173"/>
      <c r="Y311" s="173"/>
      <c r="AQ311" s="86"/>
      <c r="AS311" s="86"/>
      <c r="AT311" s="86"/>
      <c r="AX311" s="7"/>
      <c r="BD311" s="87"/>
      <c r="BE311" s="87"/>
      <c r="BF311" s="87"/>
      <c r="BG311" s="87"/>
      <c r="BH311" s="87"/>
      <c r="BI311" s="7"/>
      <c r="BJ311" s="88"/>
      <c r="BK311" s="7"/>
      <c r="BL311" s="86"/>
    </row>
    <row r="312" spans="1:64" s="204" customFormat="1" ht="24.15" customHeight="1" x14ac:dyDescent="0.2">
      <c r="A312" s="80"/>
      <c r="B312" s="210" t="s">
        <v>602</v>
      </c>
      <c r="C312" s="211" t="s">
        <v>134</v>
      </c>
      <c r="D312" s="212" t="s">
        <v>636</v>
      </c>
      <c r="E312" s="213" t="s">
        <v>637</v>
      </c>
      <c r="F312" s="214" t="s">
        <v>141</v>
      </c>
      <c r="G312" s="215">
        <v>1</v>
      </c>
      <c r="H312" s="216">
        <v>55.14</v>
      </c>
      <c r="I312" s="216">
        <f t="shared" si="60"/>
        <v>55.14</v>
      </c>
      <c r="J312" s="217"/>
      <c r="K312" s="297"/>
      <c r="L312" s="210">
        <v>2301160</v>
      </c>
      <c r="M312" s="271"/>
      <c r="N312" s="272"/>
      <c r="O312" s="272"/>
      <c r="P312" s="272"/>
      <c r="Q312" s="272"/>
      <c r="R312" s="272"/>
      <c r="S312" s="272"/>
      <c r="U312" s="173"/>
      <c r="X312" s="173"/>
      <c r="Y312" s="173"/>
      <c r="AQ312" s="86"/>
      <c r="AS312" s="86"/>
      <c r="AT312" s="86"/>
      <c r="AX312" s="7"/>
      <c r="BD312" s="87"/>
      <c r="BE312" s="87"/>
      <c r="BF312" s="87"/>
      <c r="BG312" s="87"/>
      <c r="BH312" s="87"/>
      <c r="BI312" s="7"/>
      <c r="BJ312" s="88"/>
      <c r="BK312" s="7"/>
      <c r="BL312" s="86"/>
    </row>
    <row r="313" spans="1:64" s="204" customFormat="1" ht="24.15" customHeight="1" x14ac:dyDescent="0.2">
      <c r="A313" s="80"/>
      <c r="B313" s="210" t="s">
        <v>602</v>
      </c>
      <c r="C313" s="211" t="s">
        <v>134</v>
      </c>
      <c r="D313" s="212" t="s">
        <v>638</v>
      </c>
      <c r="E313" s="213" t="s">
        <v>639</v>
      </c>
      <c r="F313" s="214" t="s">
        <v>141</v>
      </c>
      <c r="G313" s="215">
        <v>2</v>
      </c>
      <c r="H313" s="216">
        <v>55.14</v>
      </c>
      <c r="I313" s="216">
        <f t="shared" si="60"/>
        <v>110.28</v>
      </c>
      <c r="J313" s="217"/>
      <c r="K313" s="297"/>
      <c r="L313" s="210">
        <v>2301160</v>
      </c>
      <c r="M313" s="271"/>
      <c r="N313" s="272"/>
      <c r="O313" s="272"/>
      <c r="P313" s="272"/>
      <c r="Q313" s="272"/>
      <c r="R313" s="272"/>
      <c r="S313" s="272"/>
      <c r="U313" s="173"/>
      <c r="X313" s="173"/>
      <c r="Y313" s="173"/>
      <c r="AQ313" s="86"/>
      <c r="AS313" s="86"/>
      <c r="AT313" s="86"/>
      <c r="AX313" s="7"/>
      <c r="BD313" s="87"/>
      <c r="BE313" s="87"/>
      <c r="BF313" s="87"/>
      <c r="BG313" s="87"/>
      <c r="BH313" s="87"/>
      <c r="BI313" s="7"/>
      <c r="BJ313" s="88"/>
      <c r="BK313" s="7"/>
      <c r="BL313" s="86"/>
    </row>
    <row r="314" spans="1:64" s="204" customFormat="1" ht="24.15" customHeight="1" x14ac:dyDescent="0.2">
      <c r="A314" s="80"/>
      <c r="B314" s="210" t="s">
        <v>602</v>
      </c>
      <c r="C314" s="218" t="s">
        <v>86</v>
      </c>
      <c r="D314" s="219" t="s">
        <v>526</v>
      </c>
      <c r="E314" s="220" t="s">
        <v>527</v>
      </c>
      <c r="F314" s="221" t="s">
        <v>141</v>
      </c>
      <c r="G314" s="222">
        <v>11</v>
      </c>
      <c r="H314" s="223">
        <v>15.29</v>
      </c>
      <c r="I314" s="223">
        <f t="shared" si="60"/>
        <v>168.19</v>
      </c>
      <c r="J314" s="217"/>
      <c r="K314" s="297"/>
      <c r="L314" s="210">
        <v>2301160</v>
      </c>
      <c r="M314" s="271"/>
      <c r="N314" s="272"/>
      <c r="O314" s="272"/>
      <c r="P314" s="272"/>
      <c r="Q314" s="272"/>
      <c r="R314" s="272"/>
      <c r="S314" s="272"/>
      <c r="U314" s="173"/>
      <c r="X314" s="173"/>
      <c r="Y314" s="173"/>
      <c r="AQ314" s="86"/>
      <c r="AS314" s="86"/>
      <c r="AT314" s="86"/>
      <c r="AX314" s="7"/>
      <c r="BD314" s="87"/>
      <c r="BE314" s="87"/>
      <c r="BF314" s="87"/>
      <c r="BG314" s="87"/>
      <c r="BH314" s="87"/>
      <c r="BI314" s="7"/>
      <c r="BJ314" s="88"/>
      <c r="BK314" s="7"/>
      <c r="BL314" s="86"/>
    </row>
    <row r="315" spans="1:64" s="204" customFormat="1" ht="24.15" customHeight="1" x14ac:dyDescent="0.2">
      <c r="A315" s="80"/>
      <c r="B315" s="210" t="s">
        <v>602</v>
      </c>
      <c r="C315" s="211" t="s">
        <v>134</v>
      </c>
      <c r="D315" s="212" t="s">
        <v>640</v>
      </c>
      <c r="E315" s="213" t="s">
        <v>641</v>
      </c>
      <c r="F315" s="214" t="s">
        <v>141</v>
      </c>
      <c r="G315" s="215">
        <v>3</v>
      </c>
      <c r="H315" s="216">
        <v>79.95</v>
      </c>
      <c r="I315" s="216">
        <f t="shared" si="60"/>
        <v>239.85</v>
      </c>
      <c r="J315" s="217"/>
      <c r="K315" s="297"/>
      <c r="L315" s="210">
        <v>2301160</v>
      </c>
      <c r="M315" s="271"/>
      <c r="N315" s="272"/>
      <c r="O315" s="272"/>
      <c r="P315" s="272"/>
      <c r="Q315" s="272"/>
      <c r="R315" s="272"/>
      <c r="S315" s="272"/>
      <c r="U315" s="173"/>
      <c r="X315" s="173"/>
      <c r="Y315" s="173"/>
      <c r="AQ315" s="86"/>
      <c r="AS315" s="86"/>
      <c r="AT315" s="86"/>
      <c r="AX315" s="7"/>
      <c r="BD315" s="87"/>
      <c r="BE315" s="87"/>
      <c r="BF315" s="87"/>
      <c r="BG315" s="87"/>
      <c r="BH315" s="87"/>
      <c r="BI315" s="7"/>
      <c r="BJ315" s="88"/>
      <c r="BK315" s="7"/>
      <c r="BL315" s="86"/>
    </row>
    <row r="316" spans="1:64" s="204" customFormat="1" ht="24.15" customHeight="1" x14ac:dyDescent="0.2">
      <c r="A316" s="80"/>
      <c r="B316" s="210" t="s">
        <v>602</v>
      </c>
      <c r="C316" s="218" t="s">
        <v>86</v>
      </c>
      <c r="D316" s="219" t="s">
        <v>642</v>
      </c>
      <c r="E316" s="220" t="s">
        <v>643</v>
      </c>
      <c r="F316" s="221" t="s">
        <v>95</v>
      </c>
      <c r="G316" s="222">
        <v>250</v>
      </c>
      <c r="H316" s="223">
        <v>0.53</v>
      </c>
      <c r="I316" s="223">
        <f t="shared" si="60"/>
        <v>132.5</v>
      </c>
      <c r="J316" s="217"/>
      <c r="K316" s="297"/>
      <c r="L316" s="210">
        <v>2301160</v>
      </c>
      <c r="M316" s="271"/>
      <c r="N316" s="272"/>
      <c r="O316" s="272"/>
      <c r="P316" s="272"/>
      <c r="Q316" s="272"/>
      <c r="R316" s="272"/>
      <c r="S316" s="272"/>
      <c r="U316" s="173"/>
      <c r="X316" s="173"/>
      <c r="Y316" s="173"/>
      <c r="AQ316" s="86"/>
      <c r="AS316" s="86"/>
      <c r="AT316" s="86"/>
      <c r="AX316" s="7"/>
      <c r="BD316" s="87"/>
      <c r="BE316" s="87"/>
      <c r="BF316" s="87"/>
      <c r="BG316" s="87"/>
      <c r="BH316" s="87"/>
      <c r="BI316" s="7"/>
      <c r="BJ316" s="88"/>
      <c r="BK316" s="7"/>
      <c r="BL316" s="86"/>
    </row>
    <row r="317" spans="1:64" s="204" customFormat="1" ht="24.15" customHeight="1" x14ac:dyDescent="0.2">
      <c r="A317" s="80"/>
      <c r="B317" s="210" t="s">
        <v>602</v>
      </c>
      <c r="C317" s="211" t="s">
        <v>134</v>
      </c>
      <c r="D317" s="212" t="s">
        <v>644</v>
      </c>
      <c r="E317" s="213" t="s">
        <v>645</v>
      </c>
      <c r="F317" s="214" t="s">
        <v>95</v>
      </c>
      <c r="G317" s="215">
        <v>250</v>
      </c>
      <c r="H317" s="216">
        <v>0.86</v>
      </c>
      <c r="I317" s="216">
        <f t="shared" si="60"/>
        <v>215</v>
      </c>
      <c r="J317" s="217"/>
      <c r="K317" s="297"/>
      <c r="L317" s="210">
        <v>2301160</v>
      </c>
      <c r="M317" s="271"/>
      <c r="N317" s="272"/>
      <c r="O317" s="272"/>
      <c r="P317" s="272"/>
      <c r="Q317" s="272"/>
      <c r="R317" s="272"/>
      <c r="S317" s="272"/>
      <c r="U317" s="173"/>
      <c r="X317" s="173"/>
      <c r="Y317" s="173"/>
      <c r="AQ317" s="86"/>
      <c r="AS317" s="86"/>
      <c r="AT317" s="86"/>
      <c r="AX317" s="7"/>
      <c r="BD317" s="87"/>
      <c r="BE317" s="87"/>
      <c r="BF317" s="87"/>
      <c r="BG317" s="87"/>
      <c r="BH317" s="87"/>
      <c r="BI317" s="7"/>
      <c r="BJ317" s="88"/>
      <c r="BK317" s="7"/>
      <c r="BL317" s="86"/>
    </row>
    <row r="318" spans="1:64" s="204" customFormat="1" ht="24.15" customHeight="1" x14ac:dyDescent="0.2">
      <c r="A318" s="80"/>
      <c r="B318" s="230" t="s">
        <v>602</v>
      </c>
      <c r="C318" s="231" t="s">
        <v>86</v>
      </c>
      <c r="D318" s="232" t="s">
        <v>646</v>
      </c>
      <c r="E318" s="233" t="s">
        <v>647</v>
      </c>
      <c r="F318" s="234" t="s">
        <v>95</v>
      </c>
      <c r="G318" s="235">
        <v>80</v>
      </c>
      <c r="H318" s="236">
        <v>1.06</v>
      </c>
      <c r="I318" s="236">
        <f t="shared" si="60"/>
        <v>84.8</v>
      </c>
      <c r="J318" s="217"/>
      <c r="K318" s="304"/>
      <c r="L318" s="230">
        <v>2301160</v>
      </c>
      <c r="M318" s="271"/>
      <c r="N318" s="272"/>
      <c r="O318" s="272"/>
      <c r="P318" s="272"/>
      <c r="Q318" s="272"/>
      <c r="R318" s="272"/>
      <c r="S318" s="272"/>
      <c r="U318" s="173"/>
      <c r="X318" s="173"/>
      <c r="Y318" s="173"/>
      <c r="AQ318" s="86"/>
      <c r="AS318" s="86"/>
      <c r="AT318" s="86"/>
      <c r="AX318" s="7"/>
      <c r="BD318" s="87"/>
      <c r="BE318" s="87"/>
      <c r="BF318" s="87"/>
      <c r="BG318" s="87"/>
      <c r="BH318" s="87"/>
      <c r="BI318" s="7"/>
      <c r="BJ318" s="88"/>
      <c r="BK318" s="7"/>
      <c r="BL318" s="86"/>
    </row>
    <row r="319" spans="1:64" s="204" customFormat="1" ht="24.15" customHeight="1" x14ac:dyDescent="0.2">
      <c r="A319" s="80"/>
      <c r="B319" s="210" t="s">
        <v>602</v>
      </c>
      <c r="C319" s="237" t="s">
        <v>134</v>
      </c>
      <c r="D319" s="238" t="s">
        <v>558</v>
      </c>
      <c r="E319" s="239" t="s">
        <v>559</v>
      </c>
      <c r="F319" s="240" t="s">
        <v>95</v>
      </c>
      <c r="G319" s="241">
        <v>80</v>
      </c>
      <c r="H319" s="242">
        <v>1.22</v>
      </c>
      <c r="I319" s="242">
        <f t="shared" si="60"/>
        <v>97.6</v>
      </c>
      <c r="J319" s="243"/>
      <c r="K319" s="297"/>
      <c r="L319" s="210">
        <v>2301160</v>
      </c>
      <c r="M319" s="271"/>
      <c r="N319" s="272"/>
      <c r="O319" s="272"/>
      <c r="P319" s="272"/>
      <c r="Q319" s="272"/>
      <c r="R319" s="272"/>
      <c r="S319" s="272"/>
      <c r="U319" s="173"/>
      <c r="X319" s="173"/>
      <c r="Y319" s="173"/>
      <c r="AQ319" s="86"/>
      <c r="AS319" s="86"/>
      <c r="AT319" s="86"/>
      <c r="AX319" s="7"/>
      <c r="BD319" s="87"/>
      <c r="BE319" s="87"/>
      <c r="BF319" s="87"/>
      <c r="BG319" s="87"/>
      <c r="BH319" s="87"/>
      <c r="BI319" s="7"/>
      <c r="BJ319" s="88"/>
      <c r="BK319" s="7"/>
      <c r="BL319" s="86"/>
    </row>
    <row r="320" spans="1:64" s="204" customFormat="1" ht="24.15" customHeight="1" x14ac:dyDescent="0.2">
      <c r="A320" s="80"/>
      <c r="B320" s="210" t="s">
        <v>602</v>
      </c>
      <c r="C320" s="244" t="s">
        <v>86</v>
      </c>
      <c r="D320" s="245" t="s">
        <v>648</v>
      </c>
      <c r="E320" s="246" t="s">
        <v>649</v>
      </c>
      <c r="F320" s="247" t="s">
        <v>650</v>
      </c>
      <c r="G320" s="248">
        <v>31.28</v>
      </c>
      <c r="H320" s="249">
        <v>0.45</v>
      </c>
      <c r="I320" s="249">
        <f t="shared" si="60"/>
        <v>14.08</v>
      </c>
      <c r="J320" s="243"/>
      <c r="K320" s="297"/>
      <c r="L320" s="210">
        <v>2301160</v>
      </c>
      <c r="M320" s="271"/>
      <c r="N320" s="272"/>
      <c r="O320" s="272"/>
      <c r="P320" s="272"/>
      <c r="Q320" s="272"/>
      <c r="R320" s="272"/>
      <c r="S320" s="272"/>
      <c r="U320" s="173"/>
      <c r="X320" s="173"/>
      <c r="Y320" s="173"/>
      <c r="AQ320" s="86"/>
      <c r="AS320" s="86"/>
      <c r="AT320" s="86"/>
      <c r="AX320" s="7"/>
      <c r="BD320" s="87"/>
      <c r="BE320" s="87"/>
      <c r="BF320" s="87"/>
      <c r="BG320" s="87"/>
      <c r="BH320" s="87"/>
      <c r="BI320" s="7"/>
      <c r="BJ320" s="88"/>
      <c r="BK320" s="7"/>
      <c r="BL320" s="86"/>
    </row>
    <row r="321" spans="1:64" s="204" customFormat="1" ht="24.15" customHeight="1" x14ac:dyDescent="0.2">
      <c r="A321" s="80"/>
      <c r="B321" s="244"/>
      <c r="C321" s="244"/>
      <c r="D321" s="245"/>
      <c r="E321" s="246"/>
      <c r="F321" s="247"/>
      <c r="G321" s="248"/>
      <c r="H321" s="249" t="s">
        <v>568</v>
      </c>
      <c r="I321" s="249">
        <f>SUM(I293:I320)</f>
        <v>6839.35</v>
      </c>
      <c r="J321" s="243">
        <f>I321*1.2</f>
        <v>8207.2199999999993</v>
      </c>
      <c r="K321" s="297"/>
      <c r="L321" s="210"/>
      <c r="M321" s="271"/>
      <c r="N321" s="272"/>
      <c r="O321" s="272"/>
      <c r="P321" s="272"/>
      <c r="Q321" s="272"/>
      <c r="R321" s="272"/>
      <c r="S321" s="272"/>
      <c r="U321" s="173"/>
      <c r="X321" s="173"/>
      <c r="Y321" s="173"/>
      <c r="AA321" s="243">
        <v>8207.2199999999993</v>
      </c>
      <c r="AB321" s="204" t="s">
        <v>660</v>
      </c>
      <c r="AQ321" s="86"/>
      <c r="AS321" s="86"/>
      <c r="AT321" s="86"/>
      <c r="AX321" s="7"/>
      <c r="BD321" s="87"/>
      <c r="BE321" s="87"/>
      <c r="BF321" s="87"/>
      <c r="BG321" s="87"/>
      <c r="BH321" s="87"/>
      <c r="BI321" s="7"/>
      <c r="BJ321" s="88"/>
      <c r="BK321" s="7"/>
      <c r="BL321" s="86"/>
    </row>
    <row r="322" spans="1:64" s="204" customFormat="1" ht="24.15" customHeight="1" x14ac:dyDescent="0.2">
      <c r="A322" s="80"/>
      <c r="B322" s="210" t="s">
        <v>571</v>
      </c>
      <c r="C322" s="210"/>
      <c r="D322" s="210"/>
      <c r="E322" s="210" t="s">
        <v>651</v>
      </c>
      <c r="F322" s="240" t="s">
        <v>652</v>
      </c>
      <c r="G322" s="210">
        <v>209.01</v>
      </c>
      <c r="H322" s="210"/>
      <c r="I322" s="243">
        <v>505.8</v>
      </c>
      <c r="J322" s="243">
        <v>505.8</v>
      </c>
      <c r="K322" s="297"/>
      <c r="L322" s="210">
        <v>2023287</v>
      </c>
      <c r="M322" s="271"/>
      <c r="N322" s="272"/>
      <c r="O322" s="272"/>
      <c r="P322" s="272"/>
      <c r="Q322" s="272"/>
      <c r="R322" s="272"/>
      <c r="S322" s="272"/>
      <c r="U322" s="173"/>
      <c r="X322" s="173"/>
      <c r="Y322" s="173"/>
      <c r="AA322" s="243">
        <v>505.8</v>
      </c>
      <c r="AQ322" s="86"/>
      <c r="AS322" s="86"/>
      <c r="AT322" s="86"/>
      <c r="AX322" s="7"/>
      <c r="BD322" s="87"/>
      <c r="BE322" s="87"/>
      <c r="BF322" s="87"/>
      <c r="BG322" s="87"/>
      <c r="BH322" s="87"/>
      <c r="BI322" s="7"/>
      <c r="BJ322" s="88"/>
      <c r="BK322" s="7"/>
      <c r="BL322" s="86"/>
    </row>
    <row r="323" spans="1:64" s="204" customFormat="1" ht="24.15" customHeight="1" x14ac:dyDescent="0.2">
      <c r="A323" s="80"/>
      <c r="B323" s="210" t="s">
        <v>571</v>
      </c>
      <c r="C323" s="210"/>
      <c r="D323" s="210"/>
      <c r="E323" s="210" t="s">
        <v>653</v>
      </c>
      <c r="F323" s="240" t="s">
        <v>652</v>
      </c>
      <c r="G323" s="210">
        <v>209.01</v>
      </c>
      <c r="H323" s="210"/>
      <c r="I323" s="243">
        <v>505.8</v>
      </c>
      <c r="J323" s="243">
        <v>505.8</v>
      </c>
      <c r="K323" s="297"/>
      <c r="L323" s="210">
        <v>2023287</v>
      </c>
      <c r="M323" s="271"/>
      <c r="N323" s="272"/>
      <c r="O323" s="272"/>
      <c r="P323" s="272"/>
      <c r="Q323" s="272"/>
      <c r="R323" s="272"/>
      <c r="S323" s="272"/>
      <c r="U323" s="173"/>
      <c r="X323" s="173"/>
      <c r="Y323" s="173"/>
      <c r="AA323" s="243">
        <v>505.8</v>
      </c>
      <c r="AQ323" s="86"/>
      <c r="AS323" s="86"/>
      <c r="AT323" s="86"/>
      <c r="AX323" s="7"/>
      <c r="BD323" s="87"/>
      <c r="BE323" s="87"/>
      <c r="BF323" s="87"/>
      <c r="BG323" s="87"/>
      <c r="BH323" s="87"/>
      <c r="BI323" s="7"/>
      <c r="BJ323" s="88"/>
      <c r="BK323" s="7"/>
      <c r="BL323" s="86"/>
    </row>
    <row r="324" spans="1:64" s="204" customFormat="1" ht="24.15" customHeight="1" x14ac:dyDescent="0.2">
      <c r="A324" s="80"/>
      <c r="B324" s="210" t="s">
        <v>571</v>
      </c>
      <c r="C324" s="210"/>
      <c r="D324" s="210"/>
      <c r="E324" s="210" t="s">
        <v>654</v>
      </c>
      <c r="F324" s="240" t="s">
        <v>652</v>
      </c>
      <c r="G324" s="210">
        <v>216.07499999999999</v>
      </c>
      <c r="H324" s="210"/>
      <c r="I324" s="243">
        <v>522.9</v>
      </c>
      <c r="J324" s="243">
        <v>522.9</v>
      </c>
      <c r="K324" s="297"/>
      <c r="L324" s="210">
        <v>2023287</v>
      </c>
      <c r="M324" s="271"/>
      <c r="N324" s="272"/>
      <c r="O324" s="272"/>
      <c r="P324" s="272"/>
      <c r="Q324" s="272"/>
      <c r="R324" s="272"/>
      <c r="S324" s="272"/>
      <c r="U324" s="173"/>
      <c r="X324" s="173"/>
      <c r="Y324" s="173"/>
      <c r="AA324" s="243">
        <v>522.9</v>
      </c>
      <c r="AQ324" s="86"/>
      <c r="AS324" s="86"/>
      <c r="AT324" s="86"/>
      <c r="AX324" s="7"/>
      <c r="BD324" s="87"/>
      <c r="BE324" s="87"/>
      <c r="BF324" s="87"/>
      <c r="BG324" s="87"/>
      <c r="BH324" s="87"/>
      <c r="BI324" s="7"/>
      <c r="BJ324" s="88"/>
      <c r="BK324" s="7"/>
      <c r="BL324" s="86"/>
    </row>
    <row r="325" spans="1:64" s="204" customFormat="1" ht="24.15" customHeight="1" x14ac:dyDescent="0.2">
      <c r="A325" s="80"/>
      <c r="B325" s="210" t="s">
        <v>571</v>
      </c>
      <c r="C325" s="210"/>
      <c r="D325" s="210"/>
      <c r="E325" s="210" t="s">
        <v>655</v>
      </c>
      <c r="F325" s="240" t="s">
        <v>656</v>
      </c>
      <c r="G325" s="210">
        <v>930.74300000000005</v>
      </c>
      <c r="H325" s="210"/>
      <c r="I325" s="243">
        <v>3378.6</v>
      </c>
      <c r="J325" s="243">
        <v>3378.6</v>
      </c>
      <c r="K325" s="297"/>
      <c r="L325" s="210">
        <v>2023287</v>
      </c>
      <c r="M325" s="271"/>
      <c r="N325" s="272"/>
      <c r="O325" s="272"/>
      <c r="P325" s="272"/>
      <c r="Q325" s="272"/>
      <c r="R325" s="272"/>
      <c r="S325" s="272"/>
      <c r="U325" s="173"/>
      <c r="X325" s="173"/>
      <c r="Y325" s="173"/>
      <c r="AA325" s="243">
        <v>3378.6</v>
      </c>
      <c r="AQ325" s="86"/>
      <c r="AS325" s="86"/>
      <c r="AT325" s="86"/>
      <c r="AX325" s="7"/>
      <c r="BD325" s="87"/>
      <c r="BE325" s="87"/>
      <c r="BF325" s="87"/>
      <c r="BG325" s="87"/>
      <c r="BH325" s="87"/>
      <c r="BI325" s="7"/>
      <c r="BJ325" s="88"/>
      <c r="BK325" s="7"/>
      <c r="BL325" s="86"/>
    </row>
    <row r="326" spans="1:64" s="204" customFormat="1" ht="24.15" customHeight="1" x14ac:dyDescent="0.2">
      <c r="A326" s="80"/>
      <c r="B326" s="210" t="s">
        <v>571</v>
      </c>
      <c r="C326" s="210"/>
      <c r="D326" s="210"/>
      <c r="E326" s="210" t="s">
        <v>580</v>
      </c>
      <c r="F326" s="240" t="s">
        <v>657</v>
      </c>
      <c r="G326" s="210">
        <v>170.25</v>
      </c>
      <c r="H326" s="210"/>
      <c r="I326" s="243">
        <v>206</v>
      </c>
      <c r="J326" s="243">
        <v>206</v>
      </c>
      <c r="K326" s="297"/>
      <c r="L326" s="210">
        <v>2023287</v>
      </c>
      <c r="M326" s="271"/>
      <c r="N326" s="272"/>
      <c r="O326" s="272"/>
      <c r="P326" s="272"/>
      <c r="Q326" s="272"/>
      <c r="R326" s="272"/>
      <c r="S326" s="272"/>
      <c r="U326" s="173"/>
      <c r="X326" s="173"/>
      <c r="Y326" s="173"/>
      <c r="AA326" s="243">
        <v>206</v>
      </c>
      <c r="AQ326" s="86"/>
      <c r="AS326" s="86"/>
      <c r="AT326" s="86"/>
      <c r="AX326" s="7"/>
      <c r="BD326" s="87"/>
      <c r="BE326" s="87"/>
      <c r="BF326" s="87"/>
      <c r="BG326" s="87"/>
      <c r="BH326" s="87"/>
      <c r="BI326" s="7"/>
      <c r="BJ326" s="88"/>
      <c r="BK326" s="7"/>
      <c r="BL326" s="86"/>
    </row>
    <row r="327" spans="1:64" s="204" customFormat="1" ht="24.15" customHeight="1" x14ac:dyDescent="0.2">
      <c r="A327" s="80"/>
      <c r="B327" s="210" t="s">
        <v>602</v>
      </c>
      <c r="C327" s="244" t="s">
        <v>86</v>
      </c>
      <c r="D327" s="245" t="s">
        <v>658</v>
      </c>
      <c r="E327" s="246" t="s">
        <v>659</v>
      </c>
      <c r="F327" s="247" t="s">
        <v>89</v>
      </c>
      <c r="G327" s="248">
        <v>5.18</v>
      </c>
      <c r="H327" s="249">
        <v>9.36</v>
      </c>
      <c r="I327" s="243">
        <v>48.48</v>
      </c>
      <c r="J327" s="243">
        <v>48.48</v>
      </c>
      <c r="K327" s="297"/>
      <c r="L327" s="210"/>
      <c r="M327" s="271"/>
      <c r="N327" s="272"/>
      <c r="O327" s="272"/>
      <c r="P327" s="272"/>
      <c r="Q327" s="272"/>
      <c r="R327" s="272"/>
      <c r="S327" s="272"/>
      <c r="U327" s="173"/>
      <c r="X327" s="173"/>
      <c r="Y327" s="173"/>
      <c r="AA327" s="243">
        <v>48.48</v>
      </c>
      <c r="AQ327" s="86"/>
      <c r="AS327" s="86"/>
      <c r="AT327" s="86"/>
      <c r="AX327" s="7"/>
      <c r="BD327" s="87"/>
      <c r="BE327" s="87"/>
      <c r="BF327" s="87"/>
      <c r="BG327" s="87"/>
      <c r="BH327" s="87"/>
      <c r="BI327" s="7"/>
      <c r="BJ327" s="88"/>
      <c r="BK327" s="7"/>
      <c r="BL327" s="86"/>
    </row>
    <row r="328" spans="1:64" s="204" customFormat="1" ht="24.15" customHeight="1" x14ac:dyDescent="0.2">
      <c r="A328" s="80"/>
      <c r="B328" s="292"/>
      <c r="C328" s="292"/>
      <c r="D328" s="293"/>
      <c r="E328" s="294"/>
      <c r="F328" s="295"/>
      <c r="G328" s="296"/>
      <c r="H328" s="296"/>
      <c r="I328" s="296"/>
      <c r="J328" s="269"/>
      <c r="K328" s="102"/>
      <c r="L328" s="270"/>
      <c r="M328" s="271"/>
      <c r="N328" s="272"/>
      <c r="O328" s="272"/>
      <c r="P328" s="272"/>
      <c r="Q328" s="272"/>
      <c r="R328" s="272"/>
      <c r="S328" s="272"/>
      <c r="X328" s="173"/>
      <c r="Y328" s="173"/>
      <c r="AQ328" s="86"/>
      <c r="AS328" s="86"/>
      <c r="AT328" s="86"/>
      <c r="AX328" s="7"/>
      <c r="BD328" s="87"/>
      <c r="BE328" s="87"/>
      <c r="BF328" s="87"/>
      <c r="BG328" s="87"/>
      <c r="BH328" s="87"/>
      <c r="BI328" s="7"/>
      <c r="BJ328" s="88"/>
      <c r="BK328" s="7"/>
      <c r="BL328" s="86"/>
    </row>
    <row r="329" spans="1:64" s="204" customFormat="1" ht="24.15" customHeight="1" x14ac:dyDescent="0.2">
      <c r="A329" s="80"/>
      <c r="B329" s="292"/>
      <c r="C329" s="292"/>
      <c r="D329" s="293"/>
      <c r="E329" s="294"/>
      <c r="F329" s="295"/>
      <c r="G329" s="296"/>
      <c r="H329" s="296"/>
      <c r="I329" s="296"/>
      <c r="J329" s="269"/>
      <c r="K329" s="102"/>
      <c r="L329" s="270"/>
      <c r="M329" s="271"/>
      <c r="N329" s="272"/>
      <c r="O329" s="272"/>
      <c r="P329" s="272"/>
      <c r="Q329" s="272"/>
      <c r="R329" s="272"/>
      <c r="S329" s="272"/>
      <c r="X329" s="173"/>
      <c r="Y329" s="173"/>
      <c r="AQ329" s="86"/>
      <c r="AS329" s="86"/>
      <c r="AT329" s="86"/>
      <c r="AX329" s="7"/>
      <c r="BD329" s="87"/>
      <c r="BE329" s="87"/>
      <c r="BF329" s="87"/>
      <c r="BG329" s="87"/>
      <c r="BH329" s="87"/>
      <c r="BI329" s="7"/>
      <c r="BJ329" s="88"/>
      <c r="BK329" s="7"/>
      <c r="BL329" s="86"/>
    </row>
    <row r="330" spans="1:64" s="204" customFormat="1" ht="24.15" customHeight="1" x14ac:dyDescent="0.2">
      <c r="A330" s="80"/>
      <c r="B330" s="292"/>
      <c r="C330" s="292"/>
      <c r="D330" s="293"/>
      <c r="E330" s="294"/>
      <c r="F330" s="295"/>
      <c r="G330" s="296"/>
      <c r="H330" s="296"/>
      <c r="I330" s="296"/>
      <c r="J330" s="287"/>
      <c r="K330" s="131"/>
      <c r="L330" s="288"/>
      <c r="M330" s="289"/>
      <c r="N330" s="290"/>
      <c r="O330" s="290"/>
      <c r="P330" s="290"/>
      <c r="Q330" s="290"/>
      <c r="R330" s="290"/>
      <c r="S330" s="290"/>
      <c r="T330" s="173"/>
      <c r="U330" s="173"/>
      <c r="V330" s="173"/>
      <c r="W330" s="173"/>
      <c r="X330" s="173"/>
      <c r="Y330" s="173"/>
      <c r="Z330" s="173"/>
      <c r="AQ330" s="86"/>
      <c r="AS330" s="86"/>
      <c r="AT330" s="86"/>
      <c r="AX330" s="7"/>
      <c r="BD330" s="87"/>
      <c r="BE330" s="87"/>
      <c r="BF330" s="87"/>
      <c r="BG330" s="87"/>
      <c r="BH330" s="87"/>
      <c r="BI330" s="7"/>
      <c r="BJ330" s="88"/>
      <c r="BK330" s="7"/>
      <c r="BL330" s="86"/>
    </row>
    <row r="331" spans="1:64" s="204" customFormat="1" ht="24.15" customHeight="1" x14ac:dyDescent="0.2">
      <c r="A331" s="80"/>
      <c r="B331" s="292"/>
      <c r="C331" s="292"/>
      <c r="D331" s="293"/>
      <c r="E331" s="294"/>
      <c r="F331" s="295"/>
      <c r="G331" s="296"/>
      <c r="H331" s="296"/>
      <c r="I331" s="296"/>
      <c r="J331" s="287"/>
      <c r="K331" s="131"/>
      <c r="L331" s="288"/>
      <c r="M331" s="289"/>
      <c r="N331" s="290"/>
      <c r="O331" s="290"/>
      <c r="P331" s="290"/>
      <c r="Q331" s="290"/>
      <c r="R331" s="290"/>
      <c r="S331" s="290"/>
      <c r="T331" s="173"/>
      <c r="U331" s="173"/>
      <c r="V331" s="173"/>
      <c r="W331" s="173"/>
      <c r="X331" s="173"/>
      <c r="Y331" s="173"/>
      <c r="Z331" s="173"/>
      <c r="AQ331" s="86"/>
      <c r="AS331" s="86"/>
      <c r="AT331" s="86"/>
      <c r="AX331" s="7"/>
      <c r="BD331" s="87"/>
      <c r="BE331" s="87"/>
      <c r="BF331" s="87"/>
      <c r="BG331" s="87"/>
      <c r="BH331" s="87"/>
      <c r="BI331" s="7"/>
      <c r="BJ331" s="88"/>
      <c r="BK331" s="7"/>
      <c r="BL331" s="86"/>
    </row>
    <row r="332" spans="1:64" s="1" customFormat="1" ht="6.9" customHeight="1" x14ac:dyDescent="0.2">
      <c r="A332" s="22"/>
      <c r="B332" s="291"/>
      <c r="C332" s="291"/>
      <c r="D332" s="291"/>
      <c r="E332" s="291"/>
      <c r="F332" s="291"/>
      <c r="G332" s="291"/>
      <c r="H332" s="291"/>
      <c r="I332" s="291"/>
      <c r="J332" s="291"/>
      <c r="K332" s="131"/>
      <c r="L332" s="173"/>
      <c r="M332" s="173"/>
      <c r="N332" s="173"/>
      <c r="O332" s="173"/>
      <c r="P332" s="173"/>
      <c r="Q332" s="173"/>
      <c r="R332" s="173"/>
      <c r="S332" s="173"/>
      <c r="T332" s="173"/>
      <c r="U332" s="173"/>
      <c r="V332" s="173"/>
      <c r="W332" s="173"/>
      <c r="X332" s="173"/>
      <c r="Y332" s="173"/>
      <c r="Z332" s="173"/>
    </row>
    <row r="334" spans="1:64" ht="15.6" x14ac:dyDescent="0.3">
      <c r="I334" s="194"/>
      <c r="J334" s="140"/>
      <c r="K334" s="141">
        <f>SUM(K131:K256)</f>
        <v>33437</v>
      </c>
      <c r="L334" s="175"/>
      <c r="M334" s="175"/>
      <c r="N334" s="175"/>
      <c r="O334" s="175"/>
      <c r="P334" s="175"/>
      <c r="Q334" s="175"/>
      <c r="R334" s="175"/>
      <c r="S334" s="175"/>
      <c r="T334" s="175"/>
      <c r="U334" s="175"/>
      <c r="V334" s="175"/>
      <c r="W334" s="175"/>
    </row>
    <row r="335" spans="1:64" ht="15.6" x14ac:dyDescent="0.3">
      <c r="I335" s="194"/>
      <c r="J335" s="117"/>
      <c r="K335" s="262">
        <f>K334*1.2</f>
        <v>40124.400000000001</v>
      </c>
      <c r="L335" s="117"/>
      <c r="M335" s="117"/>
      <c r="N335" s="117"/>
      <c r="O335" s="117"/>
      <c r="P335" s="117"/>
      <c r="Q335" s="117"/>
      <c r="R335" s="117"/>
      <c r="S335" s="117"/>
      <c r="T335" s="117"/>
      <c r="U335" s="177">
        <f>SUM(U131:U334)</f>
        <v>33436.999999999993</v>
      </c>
      <c r="V335" s="175"/>
      <c r="W335" s="175"/>
    </row>
    <row r="336" spans="1:64" ht="19.8" customHeight="1" x14ac:dyDescent="0.3">
      <c r="K336" s="203" t="s">
        <v>660</v>
      </c>
      <c r="L336" s="175"/>
      <c r="M336" s="175"/>
      <c r="N336" s="175"/>
      <c r="O336" s="175"/>
      <c r="P336" s="175"/>
      <c r="Q336" s="175"/>
      <c r="R336" s="175"/>
      <c r="S336" s="175"/>
      <c r="T336" s="175"/>
      <c r="U336" s="117">
        <f>U335*1.2</f>
        <v>40124.399999999987</v>
      </c>
      <c r="V336" s="176">
        <f>SUM(V131:V335)</f>
        <v>33437</v>
      </c>
      <c r="W336" s="175"/>
    </row>
    <row r="337" spans="11:28" ht="15.6" x14ac:dyDescent="0.3">
      <c r="K337" s="175"/>
      <c r="L337" s="175"/>
      <c r="M337" s="175"/>
      <c r="N337" s="175"/>
      <c r="O337" s="175"/>
      <c r="P337" s="175"/>
      <c r="Q337" s="175"/>
      <c r="R337" s="175"/>
      <c r="S337" s="175"/>
      <c r="T337" s="175"/>
      <c r="U337" s="203" t="s">
        <v>660</v>
      </c>
      <c r="V337" s="261">
        <f>V336*1.2</f>
        <v>40124.400000000001</v>
      </c>
      <c r="W337" s="191">
        <f>SUM(W131:W336)</f>
        <v>33437</v>
      </c>
      <c r="X337" s="192"/>
      <c r="Y337" s="286"/>
    </row>
    <row r="338" spans="11:28" ht="15.6" x14ac:dyDescent="0.3">
      <c r="V338" t="s">
        <v>660</v>
      </c>
      <c r="W338" s="263">
        <f>W337*1.2</f>
        <v>40124.400000000001</v>
      </c>
      <c r="X338" s="193">
        <f>SUM(X131:X337)</f>
        <v>33437.160000000003</v>
      </c>
      <c r="Y338" s="286"/>
    </row>
    <row r="339" spans="11:28" ht="13.2" x14ac:dyDescent="0.25">
      <c r="W339" s="192"/>
      <c r="X339" s="264">
        <f>X338*1.2</f>
        <v>40124.592000000004</v>
      </c>
      <c r="Y339" s="298">
        <f>SUM(Y96:Y338)</f>
        <v>12675.800000000001</v>
      </c>
      <c r="Z339" s="300"/>
      <c r="AA339" s="300"/>
      <c r="AB339" s="300"/>
    </row>
    <row r="340" spans="11:28" ht="13.2" x14ac:dyDescent="0.25">
      <c r="K340" s="155"/>
      <c r="W340" s="203" t="s">
        <v>660</v>
      </c>
      <c r="X340" s="203"/>
      <c r="Y340" s="299"/>
      <c r="Z340" s="300"/>
      <c r="AA340" s="300"/>
      <c r="AB340" s="300"/>
    </row>
    <row r="341" spans="11:28" ht="13.2" x14ac:dyDescent="0.25">
      <c r="X341" s="203" t="s">
        <v>660</v>
      </c>
      <c r="Y341" s="299">
        <f>Y339*1.2</f>
        <v>15210.960000000001</v>
      </c>
      <c r="Z341" s="300"/>
      <c r="AA341" s="300"/>
      <c r="AB341" s="300"/>
    </row>
    <row r="342" spans="11:28" ht="13.2" x14ac:dyDescent="0.25">
      <c r="V342" s="155"/>
      <c r="Y342" s="301"/>
      <c r="Z342" s="302">
        <f>SUM(Z200:Z341)</f>
        <v>40124.400000000001</v>
      </c>
      <c r="AA342" s="300"/>
      <c r="AB342" s="300"/>
    </row>
    <row r="343" spans="11:28" ht="13.2" x14ac:dyDescent="0.25">
      <c r="Y343" s="301" t="s">
        <v>660</v>
      </c>
      <c r="Z343" s="302"/>
      <c r="AA343" s="300"/>
      <c r="AB343" s="300"/>
    </row>
    <row r="344" spans="11:28" ht="13.2" x14ac:dyDescent="0.25">
      <c r="Y344" s="301"/>
      <c r="Z344" s="300" t="s">
        <v>660</v>
      </c>
      <c r="AA344" s="303">
        <f>SUM(AA321:AA343)</f>
        <v>13374.799999999997</v>
      </c>
      <c r="AB344" s="300"/>
    </row>
    <row r="345" spans="11:28" ht="13.2" x14ac:dyDescent="0.25">
      <c r="V345" s="155"/>
      <c r="Y345" s="301"/>
      <c r="Z345" s="300"/>
      <c r="AA345" s="300"/>
      <c r="AB345" s="300"/>
    </row>
    <row r="346" spans="11:28" x14ac:dyDescent="0.2">
      <c r="X346" s="192"/>
      <c r="AA346" s="203" t="s">
        <v>660</v>
      </c>
    </row>
  </sheetData>
  <autoFilter ref="B127:J256"/>
  <mergeCells count="41">
    <mergeCell ref="D120:G120"/>
    <mergeCell ref="K2:U2"/>
    <mergeCell ref="D7:G7"/>
    <mergeCell ref="D16:G16"/>
    <mergeCell ref="D25:G25"/>
    <mergeCell ref="D85:G85"/>
    <mergeCell ref="E273:F273"/>
    <mergeCell ref="E274:F274"/>
    <mergeCell ref="E275:F275"/>
    <mergeCell ref="E276:F276"/>
    <mergeCell ref="E277:F27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88:F288"/>
    <mergeCell ref="E289:F289"/>
    <mergeCell ref="E290:F290"/>
    <mergeCell ref="E291:F291"/>
    <mergeCell ref="E292:F292"/>
    <mergeCell ref="E268:F268"/>
    <mergeCell ref="E269:F269"/>
    <mergeCell ref="E270:F270"/>
    <mergeCell ref="E271:F271"/>
    <mergeCell ref="E272:F272"/>
    <mergeCell ref="E263:F263"/>
    <mergeCell ref="E264:F264"/>
    <mergeCell ref="E265:F265"/>
    <mergeCell ref="E266:F266"/>
    <mergeCell ref="E267:F267"/>
    <mergeCell ref="E258:F258"/>
    <mergeCell ref="E259:F259"/>
    <mergeCell ref="E260:F260"/>
    <mergeCell ref="E261:F261"/>
    <mergeCell ref="E262:F262"/>
  </mergeCells>
  <pageMargins left="0.39370078740157483" right="0.39370078740157483" top="0.39370078740157483" bottom="0.39370078740157483" header="0" footer="0"/>
  <pageSetup paperSize="9" scale="88" fitToHeight="0" orientation="portrait" r:id="rId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f0c156b-b7a0-40aa-bf26-586a8e162c54">
      <Terms xmlns="http://schemas.microsoft.com/office/infopath/2007/PartnerControls"/>
    </lcf76f155ced4ddcb4097134ff3c332f>
    <TaxCatchAll xmlns="d79633fd-3785-4eb4-bb9b-836a6dc72f5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9F9AC89B015B4CB4DC0CA14D4F4F3B" ma:contentTypeVersion="16" ma:contentTypeDescription="Umožňuje vytvoriť nový dokument." ma:contentTypeScope="" ma:versionID="3ff93776bfd727081396f1a2cb1abdb1">
  <xsd:schema xmlns:xsd="http://www.w3.org/2001/XMLSchema" xmlns:xs="http://www.w3.org/2001/XMLSchema" xmlns:p="http://schemas.microsoft.com/office/2006/metadata/properties" xmlns:ns2="4f0c156b-b7a0-40aa-bf26-586a8e162c54" xmlns:ns3="d79633fd-3785-4eb4-bb9b-836a6dc72f5e" targetNamespace="http://schemas.microsoft.com/office/2006/metadata/properties" ma:root="true" ma:fieldsID="44d23a8793a47d78ab51eacd9e27461f" ns2:_="" ns3:_="">
    <xsd:import namespace="4f0c156b-b7a0-40aa-bf26-586a8e162c54"/>
    <xsd:import namespace="d79633fd-3785-4eb4-bb9b-836a6dc72f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0c156b-b7a0-40aa-bf26-586a8e162c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e398ac1e-f0de-4715-9063-b27f3a6fd6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9633fd-3785-4eb4-bb9b-836a6dc72f5e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da79511-f9d4-4b46-bd3d-6298f2bc12bc}" ma:internalName="TaxCatchAll" ma:showField="CatchAllData" ma:web="d79633fd-3785-4eb4-bb9b-836a6dc72f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CFBFEF-77BA-4273-9730-B8832EFB59C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f0c156b-b7a0-40aa-bf26-586a8e162c54"/>
    <ds:schemaRef ds:uri="http://purl.org/dc/terms/"/>
    <ds:schemaRef ds:uri="http://schemas.openxmlformats.org/package/2006/metadata/core-properties"/>
    <ds:schemaRef ds:uri="d79633fd-3785-4eb4-bb9b-836a6dc72f5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570FFF5-3F9D-416E-ABAC-E42E4C9C49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21BE44-4A39-481F-9DA3-740CE90332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0c156b-b7a0-40aa-bf26-586a8e162c54"/>
    <ds:schemaRef ds:uri="d79633fd-3785-4eb4-bb9b-836a6dc72f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Použitie fin.prostriedkov</vt:lpstr>
      <vt:lpstr>'Použitie fin.prostriedkov'!Názvy_tlače</vt:lpstr>
      <vt:lpstr>'Použitie fin.prostriedkov'!Oblasť_tlače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Majorová Slavomíra</cp:lastModifiedBy>
  <cp:lastPrinted>2023-02-02T12:10:06Z</cp:lastPrinted>
  <dcterms:created xsi:type="dcterms:W3CDTF">2022-01-25T14:01:51Z</dcterms:created>
  <dcterms:modified xsi:type="dcterms:W3CDTF">2024-01-30T09:21:16Z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0x010100AC9F9AC89B015B4CB4DC0CA14D4F4F3B</vt:lpwstr>
  </property>
  <property fmtid="{D5CDD505-2E9C-101B-9397-08002B2CF9AE}" pid="3" name="MediaServiceImageTags">
    <vt:lpwstr/>
  </property>
</Properties>
</file>